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backupFile="1" defaultThemeVersion="124226"/>
  <bookViews>
    <workbookView xWindow="-22875" yWindow="60" windowWidth="45930" windowHeight="12015"/>
  </bookViews>
  <sheets>
    <sheet name="Formulaire_Estimation" sheetId="16" r:id="rId1"/>
    <sheet name="Liste" sheetId="21" r:id="rId2"/>
    <sheet name="Disparité régionale" sheetId="18" r:id="rId3"/>
    <sheet name="EXEMPLE" sheetId="26" r:id="rId4"/>
    <sheet name="CaptureEcran" sheetId="28" state="hidden" r:id="rId5"/>
    <sheet name="CaptureEcranGuide" sheetId="29" state="hidden" r:id="rId6"/>
  </sheets>
  <externalReferences>
    <externalReference r:id="rId7"/>
    <externalReference r:id="rId8"/>
  </externalReferences>
  <definedNames>
    <definedName name="_xlnm._FilterDatabase" localSheetId="4" hidden="1">CaptureEcran!$H$33:$H$99</definedName>
    <definedName name="_xlnm._FilterDatabase" localSheetId="5" hidden="1">CaptureEcranGuide!$H$33:$H$99</definedName>
    <definedName name="_xlnm._FilterDatabase" localSheetId="3" hidden="1">EXEMPLE!$H$27:$H$68</definedName>
    <definedName name="_xlnm._FilterDatabase" localSheetId="0" hidden="1">Formulaire_Estimation!$H$33:$H$101</definedName>
    <definedName name="AmenagementExt_D">Liste!$C$36:$C$36</definedName>
    <definedName name="AutreConstruction">Liste!$C$23:$C$27</definedName>
    <definedName name="Base" localSheetId="4" hidden="1">{"Section B",#N/A,TRUE,"BUILDING"}</definedName>
    <definedName name="Base" localSheetId="5" hidden="1">{"Section B",#N/A,TRUE,"BUILDING"}</definedName>
    <definedName name="Base" localSheetId="3" hidden="1">{"Section B",#N/A,TRUE,"BUILDING"}</definedName>
    <definedName name="Base" localSheetId="0" hidden="1">{"Section B",#N/A,TRUE,"BUILDING"}</definedName>
    <definedName name="Base" hidden="1">{"Section B",#N/A,TRUE,"BUILDING"}</definedName>
    <definedName name="Buanderie_D">Liste!$C$28:$C$32</definedName>
    <definedName name="Chaufferie_D">Liste!$C$23:$C$27</definedName>
    <definedName name="CODE.TRAVAUX">[1]INDEX!$O$2:$O$13</definedName>
    <definedName name="Decontamination_D">Liste!$C$40:$C$45</definedName>
    <definedName name="Demolition_D">Liste!$C$47:$C$51</definedName>
    <definedName name="DemolitionF2010">Liste!$C$49</definedName>
    <definedName name="DemolitionF2020">Liste!$C$50</definedName>
    <definedName name="Disparite_D">'Disparité régionale'!$D$14:$D$111</definedName>
    <definedName name="Disparite_T">'Disparité régionale'!$E$16:$E$111</definedName>
    <definedName name="_xlnm.Print_Titles" localSheetId="4">CaptureEcran!$22:$28</definedName>
    <definedName name="_xlnm.Print_Titles" localSheetId="5">CaptureEcranGuide!$22:$28</definedName>
    <definedName name="_xlnm.Print_Titles" localSheetId="3">EXEMPLE!$24:$27</definedName>
    <definedName name="_xlnm.Print_Titles" localSheetId="0">Formulaire_Estimation!$22:$28</definedName>
    <definedName name="LISTE.DDN.1995">[2]DDN.1995.ESTIM!$G$19:$G$263</definedName>
    <definedName name="LISTE.DDN.2004">[2]DDN.2004.ESTIM!$G$19:$G$1340</definedName>
    <definedName name="Mission_D">Liste!$C$13:$C$21</definedName>
    <definedName name="sfv" localSheetId="4" hidden="1">{"Section B",#N/A,TRUE,"BUILDING"}</definedName>
    <definedName name="sfv" localSheetId="5" hidden="1">{"Section B",#N/A,TRUE,"BUILDING"}</definedName>
    <definedName name="sfv" localSheetId="3" hidden="1">{"Section B",#N/A,TRUE,"BUILDING"}</definedName>
    <definedName name="sfv" localSheetId="0" hidden="1">{"Section B",#N/A,TRUE,"BUILDING"}</definedName>
    <definedName name="sfv" hidden="1">{"Section B",#N/A,TRUE,"BUILDING"}</definedName>
    <definedName name="Stationnement_D">Liste!$C$37:$C$38</definedName>
    <definedName name="UniteFonctionnelle_D">Liste!$C$53:$C$131</definedName>
    <definedName name="wrn.All_Bldg_Site." localSheetId="4" hidden="1">{"Building",#N/A,TRUE,"BUILDING";"SiteWork",#N/A,TRUE,"SITEWORK"}</definedName>
    <definedName name="wrn.All_Bldg_Site." localSheetId="5" hidden="1">{"Building",#N/A,TRUE,"BUILDING";"SiteWork",#N/A,TRUE,"SITEWORK"}</definedName>
    <definedName name="wrn.All_Bldg_Site." localSheetId="3" hidden="1">{"Building",#N/A,TRUE,"BUILDING";"SiteWork",#N/A,TRUE,"SITEWORK"}</definedName>
    <definedName name="wrn.All_Bldg_Site." localSheetId="0" hidden="1">{"Building",#N/A,TRUE,"BUILDING";"SiteWork",#N/A,TRUE,"SITEWORK"}</definedName>
    <definedName name="wrn.All_Bldg_Site." hidden="1">{"Building",#N/A,TRUE,"BUILDING";"SiteWork",#N/A,TRUE,"SITEWORK"}</definedName>
    <definedName name="wrn.Building." localSheetId="4" hidden="1">{"Building",#N/A,FALSE,"BUILDING"}</definedName>
    <definedName name="wrn.Building." localSheetId="5" hidden="1">{"Building",#N/A,FALSE,"BUILDING"}</definedName>
    <definedName name="wrn.Building." localSheetId="3" hidden="1">{"Building",#N/A,FALSE,"BUILDING"}</definedName>
    <definedName name="wrn.Building." localSheetId="0" hidden="1">{"Building",#N/A,FALSE,"BUILDING"}</definedName>
    <definedName name="wrn.Building." hidden="1">{"Building",#N/A,FALSE,"BUILDING"}</definedName>
    <definedName name="wrn.Section._.A." localSheetId="4" hidden="1">{"Section A",#N/A,TRUE,"BUILDING"}</definedName>
    <definedName name="wrn.Section._.A." localSheetId="5" hidden="1">{"Section A",#N/A,TRUE,"BUILDING"}</definedName>
    <definedName name="wrn.Section._.A." localSheetId="3" hidden="1">{"Section A",#N/A,TRUE,"BUILDING"}</definedName>
    <definedName name="wrn.Section._.A." localSheetId="0" hidden="1">{"Section A",#N/A,TRUE,"BUILDING"}</definedName>
    <definedName name="wrn.Section._.A." hidden="1">{"Section A",#N/A,TRUE,"BUILDING"}</definedName>
    <definedName name="wrn.Section._.B." localSheetId="4" hidden="1">{"Section B",#N/A,TRUE,"BUILDING"}</definedName>
    <definedName name="wrn.Section._.B." localSheetId="5" hidden="1">{"Section B",#N/A,TRUE,"BUILDING"}</definedName>
    <definedName name="wrn.Section._.B." localSheetId="3" hidden="1">{"Section B",#N/A,TRUE,"BUILDING"}</definedName>
    <definedName name="wrn.Section._.B." localSheetId="0" hidden="1">{"Section B",#N/A,TRUE,"BUILDING"}</definedName>
    <definedName name="wrn.Section._.B." hidden="1">{"Section B",#N/A,TRUE,"BUILDING"}</definedName>
    <definedName name="wrn.Section._.C." localSheetId="4" hidden="1">{"Section C",#N/A,TRUE,"BUILDING"}</definedName>
    <definedName name="wrn.Section._.C." localSheetId="5" hidden="1">{"Section C",#N/A,TRUE,"BUILDING"}</definedName>
    <definedName name="wrn.Section._.C." localSheetId="3" hidden="1">{"Section C",#N/A,TRUE,"BUILDING"}</definedName>
    <definedName name="wrn.Section._.C." localSheetId="0" hidden="1">{"Section C",#N/A,TRUE,"BUILDING"}</definedName>
    <definedName name="wrn.Section._.C." hidden="1">{"Section C",#N/A,TRUE,"BUILDING"}</definedName>
    <definedName name="wrn.Section._.D." localSheetId="4" hidden="1">{"Section D",#N/A,TRUE,"BUILDING"}</definedName>
    <definedName name="wrn.Section._.D." localSheetId="5" hidden="1">{"Section D",#N/A,TRUE,"BUILDING"}</definedName>
    <definedName name="wrn.Section._.D." localSheetId="3" hidden="1">{"Section D",#N/A,TRUE,"BUILDING"}</definedName>
    <definedName name="wrn.Section._.D." localSheetId="0" hidden="1">{"Section D",#N/A,TRUE,"BUILDING"}</definedName>
    <definedName name="wrn.Section._.D." hidden="1">{"Section D",#N/A,TRUE,"BUILDING"}</definedName>
    <definedName name="wrn.Section._.E." localSheetId="4" hidden="1">{"Section E",#N/A,TRUE,"BUILDING"}</definedName>
    <definedName name="wrn.Section._.E." localSheetId="5" hidden="1">{"Section E",#N/A,TRUE,"BUILDING"}</definedName>
    <definedName name="wrn.Section._.E." localSheetId="3" hidden="1">{"Section E",#N/A,TRUE,"BUILDING"}</definedName>
    <definedName name="wrn.Section._.E." localSheetId="0" hidden="1">{"Section E",#N/A,TRUE,"BUILDING"}</definedName>
    <definedName name="wrn.Section._.E." hidden="1">{"Section E",#N/A,TRUE,"BUILDING"}</definedName>
    <definedName name="wrn.Section._.F." localSheetId="4" hidden="1">{"Section F",#N/A,TRUE,"BUILDING"}</definedName>
    <definedName name="wrn.Section._.F." localSheetId="5" hidden="1">{"Section F",#N/A,TRUE,"BUILDING"}</definedName>
    <definedName name="wrn.Section._.F." localSheetId="3" hidden="1">{"Section F",#N/A,TRUE,"BUILDING"}</definedName>
    <definedName name="wrn.Section._.F." localSheetId="0" hidden="1">{"Section F",#N/A,TRUE,"BUILDING"}</definedName>
    <definedName name="wrn.Section._.F." hidden="1">{"Section F",#N/A,TRUE,"BUILDING"}</definedName>
    <definedName name="wrn.Section._.G." localSheetId="4" hidden="1">{"Section G",#N/A,FALSE,"SITEWORK"}</definedName>
    <definedName name="wrn.Section._.G." localSheetId="5" hidden="1">{"Section G",#N/A,FALSE,"SITEWORK"}</definedName>
    <definedName name="wrn.Section._.G." localSheetId="3" hidden="1">{"Section G",#N/A,FALSE,"SITEWORK"}</definedName>
    <definedName name="wrn.Section._.G." localSheetId="0" hidden="1">{"Section G",#N/A,FALSE,"SITEWORK"}</definedName>
    <definedName name="wrn.Section._.G." hidden="1">{"Section G",#N/A,FALSE,"SITEWORK"}</definedName>
    <definedName name="wrn.Section._.Z." localSheetId="4" hidden="1">{"Section Z",#N/A,TRUE,"BUILDING";"Section Z",#N/A,TRUE,"SITEWORK"}</definedName>
    <definedName name="wrn.Section._.Z." localSheetId="5" hidden="1">{"Section Z",#N/A,TRUE,"BUILDING";"Section Z",#N/A,TRUE,"SITEWORK"}</definedName>
    <definedName name="wrn.Section._.Z." localSheetId="3" hidden="1">{"Section Z",#N/A,TRUE,"BUILDING";"Section Z",#N/A,TRUE,"SITEWORK"}</definedName>
    <definedName name="wrn.Section._.Z." localSheetId="0" hidden="1">{"Section Z",#N/A,TRUE,"BUILDING";"Section Z",#N/A,TRUE,"SITEWORK"}</definedName>
    <definedName name="wrn.Section._.Z." hidden="1">{"Section Z",#N/A,TRUE,"BUILDING";"Section Z",#N/A,TRUE,"SITEWORK"}</definedName>
    <definedName name="wrn.Sitework." localSheetId="4" hidden="1">{"SiteWork",#N/A,FALSE,"SITEWORK"}</definedName>
    <definedName name="wrn.Sitework." localSheetId="5" hidden="1">{"SiteWork",#N/A,FALSE,"SITEWORK"}</definedName>
    <definedName name="wrn.Sitework." localSheetId="3" hidden="1">{"SiteWork",#N/A,FALSE,"SITEWORK"}</definedName>
    <definedName name="wrn.Sitework." localSheetId="0" hidden="1">{"SiteWork",#N/A,FALSE,"SITEWORK"}</definedName>
    <definedName name="wrn.Sitework." hidden="1">{"SiteWork",#N/A,FALSE,"SITEWORK"}</definedName>
    <definedName name="_xlnm.Print_Area" localSheetId="4">CaptureEcran!$D$22:$H$99</definedName>
    <definedName name="_xlnm.Print_Area" localSheetId="5">CaptureEcranGuide!$D$22:$H$99</definedName>
    <definedName name="_xlnm.Print_Area" localSheetId="3">EXEMPLE!$D$22:$H$68</definedName>
    <definedName name="_xlnm.Print_Area" localSheetId="0">Formulaire_Estimation!$D$22:$H$101</definedName>
  </definedNames>
  <calcPr calcId="145621"/>
</workbook>
</file>

<file path=xl/calcChain.xml><?xml version="1.0" encoding="utf-8"?>
<calcChain xmlns="http://schemas.openxmlformats.org/spreadsheetml/2006/main">
  <c r="AQ130" i="21" l="1"/>
  <c r="D100" i="29" l="1"/>
  <c r="C98" i="29"/>
  <c r="F97" i="29"/>
  <c r="H97" i="29" s="1"/>
  <c r="H96" i="29" s="1"/>
  <c r="D96" i="29"/>
  <c r="C94" i="29"/>
  <c r="C93" i="29"/>
  <c r="C92" i="29"/>
  <c r="C91" i="29"/>
  <c r="C90" i="29"/>
  <c r="H89" i="29"/>
  <c r="H88" i="29" s="1"/>
  <c r="F89" i="29"/>
  <c r="D88" i="29"/>
  <c r="D100" i="28"/>
  <c r="C98" i="28"/>
  <c r="F97" i="28"/>
  <c r="H96" i="28" s="1"/>
  <c r="D96" i="28"/>
  <c r="C94" i="28"/>
  <c r="C93" i="28"/>
  <c r="C92" i="28"/>
  <c r="C91" i="28"/>
  <c r="C90" i="28"/>
  <c r="H89" i="28"/>
  <c r="H88" i="28" s="1"/>
  <c r="F89" i="28"/>
  <c r="D88" i="28"/>
  <c r="D88" i="16"/>
  <c r="F89" i="16"/>
  <c r="H89" i="16"/>
  <c r="H88" i="16" s="1"/>
  <c r="C90" i="16"/>
  <c r="C91" i="16"/>
  <c r="C92" i="16"/>
  <c r="C93" i="16"/>
  <c r="C94" i="16"/>
  <c r="D96" i="16"/>
  <c r="F97" i="16"/>
  <c r="H97" i="16"/>
  <c r="H96" i="16" s="1"/>
  <c r="C98" i="16"/>
  <c r="D100" i="16"/>
  <c r="H100" i="28" l="1"/>
  <c r="B60" i="16"/>
  <c r="I30" i="21" l="1"/>
  <c r="K30" i="21" s="1"/>
  <c r="M30" i="21" l="1"/>
  <c r="N30" i="21"/>
  <c r="O30" i="21"/>
  <c r="G69" i="16"/>
  <c r="P30" i="21" l="1"/>
  <c r="R30" i="21" s="1"/>
  <c r="G150" i="21"/>
  <c r="D156" i="21" s="1"/>
  <c r="G156" i="21" s="1"/>
  <c r="G146" i="21"/>
  <c r="G147" i="21"/>
  <c r="G148" i="21"/>
  <c r="G145" i="21"/>
  <c r="G149" i="21" s="1"/>
  <c r="V30" i="21" l="1"/>
  <c r="W30" i="21" s="1"/>
  <c r="X30" i="21" s="1"/>
  <c r="S30" i="21"/>
  <c r="T30" i="21" s="1"/>
  <c r="Z30" i="21" s="1"/>
  <c r="AA30" i="21" s="1"/>
  <c r="D155" i="21"/>
  <c r="G155" i="21" s="1"/>
  <c r="C86" i="29"/>
  <c r="H85" i="29"/>
  <c r="F85" i="29"/>
  <c r="H84" i="29"/>
  <c r="D84" i="29"/>
  <c r="D81" i="29"/>
  <c r="D77" i="29"/>
  <c r="G75" i="29"/>
  <c r="G74" i="29"/>
  <c r="H74" i="29" s="1"/>
  <c r="C74" i="29"/>
  <c r="G73" i="29"/>
  <c r="H73" i="29" s="1"/>
  <c r="C73" i="29"/>
  <c r="G71" i="29"/>
  <c r="H71" i="29" s="1"/>
  <c r="C71" i="29"/>
  <c r="G70" i="29"/>
  <c r="H70" i="29" s="1"/>
  <c r="C70" i="29"/>
  <c r="G69" i="29"/>
  <c r="H69" i="29" s="1"/>
  <c r="C69" i="29"/>
  <c r="G68" i="29"/>
  <c r="H68" i="29" s="1"/>
  <c r="C68" i="29"/>
  <c r="G67" i="29"/>
  <c r="H67" i="29" s="1"/>
  <c r="C67" i="29"/>
  <c r="H65" i="29"/>
  <c r="C65" i="29"/>
  <c r="H64" i="29"/>
  <c r="C64" i="29"/>
  <c r="H63" i="29"/>
  <c r="C63" i="29"/>
  <c r="H62" i="29"/>
  <c r="C62" i="29"/>
  <c r="H61" i="29"/>
  <c r="C61" i="29"/>
  <c r="G60" i="29"/>
  <c r="H60" i="29" s="1"/>
  <c r="C60" i="29"/>
  <c r="G59" i="29"/>
  <c r="H59" i="29" s="1"/>
  <c r="C59" i="29"/>
  <c r="G57" i="29"/>
  <c r="H57" i="29" s="1"/>
  <c r="C57" i="29"/>
  <c r="G56" i="29"/>
  <c r="H56" i="29" s="1"/>
  <c r="C56" i="29"/>
  <c r="G55" i="29"/>
  <c r="H55" i="29" s="1"/>
  <c r="C55" i="29"/>
  <c r="G54" i="29"/>
  <c r="H54" i="29" s="1"/>
  <c r="C54" i="29"/>
  <c r="G53" i="29"/>
  <c r="H53" i="29" s="1"/>
  <c r="C53" i="29"/>
  <c r="G52" i="29"/>
  <c r="H52" i="29" s="1"/>
  <c r="C52" i="29"/>
  <c r="G51" i="29"/>
  <c r="H51" i="29" s="1"/>
  <c r="C51" i="29"/>
  <c r="G50" i="29"/>
  <c r="H50" i="29" s="1"/>
  <c r="C50" i="29"/>
  <c r="G49" i="29"/>
  <c r="H49" i="29" s="1"/>
  <c r="C49" i="29"/>
  <c r="G48" i="29"/>
  <c r="H48" i="29" s="1"/>
  <c r="C48" i="29"/>
  <c r="G47" i="29"/>
  <c r="H47" i="29" s="1"/>
  <c r="C47" i="29"/>
  <c r="G46" i="29"/>
  <c r="H46" i="29" s="1"/>
  <c r="C46" i="29"/>
  <c r="G45" i="29"/>
  <c r="H45" i="29" s="1"/>
  <c r="C45" i="29"/>
  <c r="G44" i="29"/>
  <c r="H44" i="29" s="1"/>
  <c r="C44" i="29"/>
  <c r="G43" i="29"/>
  <c r="H43" i="29" s="1"/>
  <c r="C43" i="29"/>
  <c r="G41" i="29"/>
  <c r="H41" i="29" s="1"/>
  <c r="C41" i="29"/>
  <c r="G40" i="29"/>
  <c r="H40" i="29" s="1"/>
  <c r="C40" i="29"/>
  <c r="G39" i="29"/>
  <c r="H39" i="29" s="1"/>
  <c r="C39" i="29"/>
  <c r="G38" i="29"/>
  <c r="H38" i="29" s="1"/>
  <c r="C38" i="29"/>
  <c r="G37" i="29"/>
  <c r="H37" i="29" s="1"/>
  <c r="C37" i="29"/>
  <c r="G36" i="29"/>
  <c r="H36" i="29" s="1"/>
  <c r="C36" i="29"/>
  <c r="D34" i="29"/>
  <c r="G32" i="29"/>
  <c r="F31" i="29"/>
  <c r="G31" i="29" s="1"/>
  <c r="H27" i="29"/>
  <c r="C27" i="29"/>
  <c r="C26" i="29"/>
  <c r="C25" i="29"/>
  <c r="C24" i="29"/>
  <c r="C20" i="29"/>
  <c r="C19" i="29"/>
  <c r="C18" i="29"/>
  <c r="K14" i="29"/>
  <c r="L14" i="29" s="1"/>
  <c r="L10" i="29"/>
  <c r="K10" i="29"/>
  <c r="H9" i="29"/>
  <c r="H10" i="29" s="1"/>
  <c r="H6" i="29"/>
  <c r="H5" i="29"/>
  <c r="K2" i="29"/>
  <c r="K11" i="29" s="1"/>
  <c r="L11" i="29" s="1"/>
  <c r="I2" i="29"/>
  <c r="H1" i="29"/>
  <c r="AB30" i="21" l="1"/>
  <c r="AD30" i="21" s="1"/>
  <c r="AE30" i="21"/>
  <c r="H72" i="29"/>
  <c r="H42" i="29"/>
  <c r="H35" i="29"/>
  <c r="H58" i="29"/>
  <c r="F32" i="29"/>
  <c r="D21" i="29"/>
  <c r="H12" i="29"/>
  <c r="H66" i="29"/>
  <c r="K3" i="29"/>
  <c r="L3" i="29" s="1"/>
  <c r="H8" i="29" s="1"/>
  <c r="G19" i="29" s="1"/>
  <c r="K6" i="29"/>
  <c r="L6" i="29" s="1"/>
  <c r="K9" i="29"/>
  <c r="L9" i="29" s="1"/>
  <c r="K12" i="29"/>
  <c r="L12" i="29" s="1"/>
  <c r="K4" i="29"/>
  <c r="L4" i="29" s="1"/>
  <c r="K7" i="29"/>
  <c r="L7" i="29" s="1"/>
  <c r="K13" i="29"/>
  <c r="L13" i="29" s="1"/>
  <c r="K5" i="29"/>
  <c r="L5" i="29" s="1"/>
  <c r="K8" i="29"/>
  <c r="L8" i="29" s="1"/>
  <c r="C71" i="16"/>
  <c r="C70" i="16"/>
  <c r="I44" i="21"/>
  <c r="K44" i="21" s="1"/>
  <c r="I43" i="21"/>
  <c r="K43" i="21" s="1"/>
  <c r="M43" i="21" s="1"/>
  <c r="I42" i="21"/>
  <c r="K42" i="21" s="1"/>
  <c r="H27" i="16"/>
  <c r="C25" i="16"/>
  <c r="C26" i="16"/>
  <c r="C27" i="16"/>
  <c r="AF30" i="21" l="1"/>
  <c r="AH30" i="21" s="1"/>
  <c r="AJ30" i="21" s="1"/>
  <c r="H78" i="29"/>
  <c r="H77" i="29" s="1"/>
  <c r="G76" i="29"/>
  <c r="F76" i="29"/>
  <c r="H75" i="29"/>
  <c r="H34" i="29" s="1"/>
  <c r="O42" i="21"/>
  <c r="N42" i="21"/>
  <c r="M42" i="21"/>
  <c r="O44" i="21"/>
  <c r="N44" i="21"/>
  <c r="M44" i="21"/>
  <c r="N43" i="21"/>
  <c r="O43" i="21"/>
  <c r="H63" i="16"/>
  <c r="C63" i="16"/>
  <c r="H62" i="16"/>
  <c r="C62" i="16"/>
  <c r="H61" i="16"/>
  <c r="C61" i="16"/>
  <c r="C60" i="16"/>
  <c r="H65" i="16"/>
  <c r="C65" i="16"/>
  <c r="H64" i="16"/>
  <c r="C64" i="16"/>
  <c r="C59" i="16"/>
  <c r="G55" i="16"/>
  <c r="H55" i="16" s="1"/>
  <c r="C55" i="16"/>
  <c r="G54" i="16"/>
  <c r="H54" i="16" s="1"/>
  <c r="C54" i="16"/>
  <c r="G53" i="16"/>
  <c r="H53" i="16" s="1"/>
  <c r="C53" i="16"/>
  <c r="G52" i="16"/>
  <c r="H52" i="16" s="1"/>
  <c r="C52" i="16"/>
  <c r="G51" i="16"/>
  <c r="H51" i="16" s="1"/>
  <c r="C51" i="16"/>
  <c r="G50" i="16"/>
  <c r="H50" i="16" s="1"/>
  <c r="C50" i="16"/>
  <c r="G49" i="16"/>
  <c r="H49" i="16" s="1"/>
  <c r="C49" i="16"/>
  <c r="G48" i="16"/>
  <c r="H48" i="16" s="1"/>
  <c r="C48" i="16"/>
  <c r="G47" i="16"/>
  <c r="H47" i="16" s="1"/>
  <c r="C47" i="16"/>
  <c r="G46" i="16"/>
  <c r="H46" i="16" s="1"/>
  <c r="C46" i="16"/>
  <c r="G45" i="16"/>
  <c r="H45" i="16" s="1"/>
  <c r="C45" i="16"/>
  <c r="G39" i="16"/>
  <c r="H39" i="16" s="1"/>
  <c r="C39" i="16"/>
  <c r="G38" i="16"/>
  <c r="H38" i="16" s="1"/>
  <c r="C38" i="16"/>
  <c r="G37" i="16"/>
  <c r="H37" i="16" s="1"/>
  <c r="C37" i="16"/>
  <c r="C36" i="16"/>
  <c r="G40" i="16"/>
  <c r="H40" i="16" s="1"/>
  <c r="C40" i="16"/>
  <c r="H82" i="29" l="1"/>
  <c r="H81" i="29" s="1"/>
  <c r="H76" i="29"/>
  <c r="P44" i="21"/>
  <c r="R44" i="21" s="1"/>
  <c r="P43" i="21"/>
  <c r="R43" i="21" s="1"/>
  <c r="P42" i="21"/>
  <c r="R42" i="21" s="1"/>
  <c r="Y8" i="21"/>
  <c r="AC8" i="21"/>
  <c r="AH11" i="21"/>
  <c r="AH8" i="21"/>
  <c r="AG8" i="21"/>
  <c r="H6" i="16"/>
  <c r="F29" i="29" l="1"/>
  <c r="H101" i="29"/>
  <c r="H100" i="29" s="1"/>
  <c r="V42" i="21"/>
  <c r="W42" i="21" s="1"/>
  <c r="X42" i="21" s="1"/>
  <c r="S42" i="21"/>
  <c r="T42" i="21" s="1"/>
  <c r="V43" i="21"/>
  <c r="W43" i="21" s="1"/>
  <c r="X43" i="21" s="1"/>
  <c r="S43" i="21"/>
  <c r="T43" i="21" s="1"/>
  <c r="V44" i="21"/>
  <c r="W44" i="21" s="1"/>
  <c r="X44" i="21" s="1"/>
  <c r="S44" i="21"/>
  <c r="T44" i="21" s="1"/>
  <c r="H8" i="21"/>
  <c r="I130" i="21"/>
  <c r="K130" i="21" s="1"/>
  <c r="I129" i="21"/>
  <c r="K129" i="21" s="1"/>
  <c r="I125" i="21"/>
  <c r="K125" i="21" s="1"/>
  <c r="I124" i="21"/>
  <c r="K124" i="21" s="1"/>
  <c r="I123" i="21"/>
  <c r="K123" i="21" s="1"/>
  <c r="I122" i="21"/>
  <c r="K122" i="21" s="1"/>
  <c r="I121" i="21"/>
  <c r="K121" i="21" s="1"/>
  <c r="I117" i="21"/>
  <c r="K117" i="21" s="1"/>
  <c r="I116" i="21"/>
  <c r="K116" i="21" s="1"/>
  <c r="I112" i="21"/>
  <c r="K112" i="21" s="1"/>
  <c r="I111" i="21"/>
  <c r="K111" i="21" s="1"/>
  <c r="I107" i="21"/>
  <c r="K107" i="21" s="1"/>
  <c r="I106" i="21"/>
  <c r="K106" i="21" s="1"/>
  <c r="I102" i="21"/>
  <c r="K102" i="21" s="1"/>
  <c r="I98" i="21"/>
  <c r="K98" i="21" s="1"/>
  <c r="I97" i="21"/>
  <c r="K97" i="21" s="1"/>
  <c r="I96" i="21"/>
  <c r="K96" i="21" s="1"/>
  <c r="I95" i="21"/>
  <c r="K95" i="21" s="1"/>
  <c r="I91" i="21"/>
  <c r="K91" i="21" s="1"/>
  <c r="I90" i="21"/>
  <c r="K90" i="21" s="1"/>
  <c r="I89" i="21"/>
  <c r="K89" i="21" s="1"/>
  <c r="I88" i="21"/>
  <c r="K88" i="21" s="1"/>
  <c r="I87" i="21"/>
  <c r="K87" i="21" s="1"/>
  <c r="I83" i="21"/>
  <c r="K83" i="21" s="1"/>
  <c r="I79" i="21"/>
  <c r="K79" i="21" s="1"/>
  <c r="I78" i="21"/>
  <c r="K78" i="21" s="1"/>
  <c r="I77" i="21"/>
  <c r="K77" i="21" s="1"/>
  <c r="I76" i="21"/>
  <c r="K76" i="21" s="1"/>
  <c r="I75" i="21"/>
  <c r="K75" i="21" s="1"/>
  <c r="I71" i="21"/>
  <c r="K71" i="21" s="1"/>
  <c r="I70" i="21"/>
  <c r="K70" i="21" s="1"/>
  <c r="I69" i="21"/>
  <c r="K69" i="21" s="1"/>
  <c r="I68" i="21"/>
  <c r="K68" i="21" s="1"/>
  <c r="I67" i="21"/>
  <c r="K67" i="21" s="1"/>
  <c r="I66" i="21"/>
  <c r="K66" i="21" s="1"/>
  <c r="I65" i="21"/>
  <c r="K65" i="21" s="1"/>
  <c r="I64" i="21"/>
  <c r="K64" i="21" s="1"/>
  <c r="I63" i="21"/>
  <c r="K63" i="21" s="1"/>
  <c r="I59" i="21"/>
  <c r="K59" i="21" s="1"/>
  <c r="I58" i="21"/>
  <c r="K58" i="21" s="1"/>
  <c r="I57" i="21"/>
  <c r="K57" i="21" s="1"/>
  <c r="I56" i="21"/>
  <c r="K56" i="21" s="1"/>
  <c r="I55" i="21"/>
  <c r="K55" i="21" s="1"/>
  <c r="I50" i="21"/>
  <c r="K50" i="21" s="1"/>
  <c r="I49" i="21"/>
  <c r="K49" i="21" s="1"/>
  <c r="I38" i="21"/>
  <c r="K38" i="21" s="1"/>
  <c r="I37" i="21"/>
  <c r="K37" i="21" s="1"/>
  <c r="I36" i="21"/>
  <c r="K36" i="21" s="1"/>
  <c r="G8" i="21"/>
  <c r="F8" i="21"/>
  <c r="D8" i="21"/>
  <c r="E136" i="21"/>
  <c r="E8" i="21"/>
  <c r="Z44" i="21" l="1"/>
  <c r="AA44" i="21" s="1"/>
  <c r="AE44" i="21" s="1"/>
  <c r="Z43" i="21"/>
  <c r="AA43" i="21" s="1"/>
  <c r="AE43" i="21" s="1"/>
  <c r="Z42" i="21"/>
  <c r="AA42" i="21" s="1"/>
  <c r="AE42" i="21" s="1"/>
  <c r="G57" i="16"/>
  <c r="G56" i="16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Z8" i="21"/>
  <c r="AA8" i="21"/>
  <c r="AB8" i="21"/>
  <c r="AD8" i="21"/>
  <c r="AE8" i="21"/>
  <c r="AF8" i="21"/>
  <c r="AI8" i="21"/>
  <c r="AJ8" i="21"/>
  <c r="C8" i="21"/>
  <c r="H5" i="16"/>
  <c r="AB42" i="21" l="1"/>
  <c r="AD42" i="21" s="1"/>
  <c r="AF42" i="21" s="1"/>
  <c r="AH42" i="21" s="1"/>
  <c r="AB43" i="21"/>
  <c r="AD43" i="21" s="1"/>
  <c r="AF43" i="21" s="1"/>
  <c r="AH43" i="21" s="1"/>
  <c r="AB44" i="21"/>
  <c r="AD44" i="21" s="1"/>
  <c r="AF44" i="21" s="1"/>
  <c r="AH44" i="21" s="1"/>
  <c r="AJ44" i="21" s="1"/>
  <c r="K9" i="21"/>
  <c r="AJ43" i="21" l="1"/>
  <c r="G71" i="16" s="1"/>
  <c r="H71" i="16" s="1"/>
  <c r="AJ42" i="21"/>
  <c r="G70" i="16" s="1"/>
  <c r="H70" i="16" s="1"/>
  <c r="I16" i="21"/>
  <c r="K16" i="21" s="1"/>
  <c r="I17" i="21"/>
  <c r="K17" i="21" s="1"/>
  <c r="I15" i="21"/>
  <c r="K15" i="21" s="1"/>
  <c r="I18" i="21"/>
  <c r="K18" i="21" s="1"/>
  <c r="I19" i="21"/>
  <c r="K19" i="21" s="1"/>
  <c r="I20" i="21"/>
  <c r="K20" i="21" s="1"/>
  <c r="I25" i="21"/>
  <c r="K25" i="21" s="1"/>
  <c r="G75" i="16" l="1"/>
  <c r="C24" i="16" l="1"/>
  <c r="C19" i="16"/>
  <c r="C20" i="16"/>
  <c r="C18" i="16"/>
  <c r="C86" i="16"/>
  <c r="C74" i="16"/>
  <c r="C73" i="16"/>
  <c r="C69" i="16"/>
  <c r="C68" i="16"/>
  <c r="C67" i="16"/>
  <c r="C57" i="16"/>
  <c r="C56" i="16"/>
  <c r="C44" i="16"/>
  <c r="C43" i="16"/>
  <c r="C41" i="16"/>
  <c r="H9" i="16" l="1"/>
  <c r="K2" i="16"/>
  <c r="I2" i="16"/>
  <c r="F31" i="16" l="1"/>
  <c r="G31" i="16" s="1"/>
  <c r="K14" i="16"/>
  <c r="L14" i="16" s="1"/>
  <c r="K13" i="16"/>
  <c r="L13" i="16" s="1"/>
  <c r="K12" i="16"/>
  <c r="L12" i="16" s="1"/>
  <c r="K11" i="16"/>
  <c r="L11" i="16" s="1"/>
  <c r="K10" i="16"/>
  <c r="L10" i="16" s="1"/>
  <c r="K9" i="16"/>
  <c r="L9" i="16" s="1"/>
  <c r="K8" i="16"/>
  <c r="L8" i="16" s="1"/>
  <c r="K7" i="16"/>
  <c r="L7" i="16" s="1"/>
  <c r="K6" i="16"/>
  <c r="L6" i="16" s="1"/>
  <c r="K5" i="16"/>
  <c r="L5" i="16" s="1"/>
  <c r="K4" i="16"/>
  <c r="L4" i="16" s="1"/>
  <c r="K3" i="16"/>
  <c r="L3" i="16" s="1"/>
  <c r="H8" i="16" l="1"/>
  <c r="G19" i="16" l="1"/>
  <c r="Z11" i="21" l="1"/>
  <c r="V11" i="21"/>
  <c r="O11" i="21"/>
  <c r="N11" i="21"/>
  <c r="M11" i="21"/>
  <c r="K4" i="21"/>
  <c r="H57" i="16" l="1"/>
  <c r="H56" i="16"/>
  <c r="H10" i="16" l="1"/>
  <c r="H12" i="16" s="1"/>
  <c r="G32" i="16"/>
  <c r="F85" i="16"/>
  <c r="D84" i="16"/>
  <c r="D81" i="16"/>
  <c r="D77" i="16"/>
  <c r="D21" i="16" l="1"/>
  <c r="N50" i="21"/>
  <c r="O50" i="21"/>
  <c r="M50" i="21"/>
  <c r="O49" i="21"/>
  <c r="M49" i="21"/>
  <c r="N49" i="21"/>
  <c r="M36" i="21"/>
  <c r="N36" i="21"/>
  <c r="O36" i="21"/>
  <c r="M38" i="21"/>
  <c r="N38" i="21"/>
  <c r="O38" i="21"/>
  <c r="M37" i="21"/>
  <c r="N37" i="21"/>
  <c r="O37" i="21"/>
  <c r="O25" i="21"/>
  <c r="M25" i="21"/>
  <c r="N25" i="21"/>
  <c r="M88" i="21"/>
  <c r="O88" i="21"/>
  <c r="N88" i="21"/>
  <c r="O65" i="21"/>
  <c r="M65" i="21"/>
  <c r="N65" i="21"/>
  <c r="O63" i="21"/>
  <c r="N63" i="21"/>
  <c r="M63" i="21"/>
  <c r="O106" i="21"/>
  <c r="N106" i="21"/>
  <c r="M106" i="21"/>
  <c r="M76" i="21"/>
  <c r="O76" i="21"/>
  <c r="N76" i="21"/>
  <c r="O123" i="21"/>
  <c r="N123" i="21"/>
  <c r="M123" i="21"/>
  <c r="M67" i="21"/>
  <c r="N67" i="21"/>
  <c r="O67" i="21"/>
  <c r="M56" i="21"/>
  <c r="O56" i="21"/>
  <c r="N56" i="21"/>
  <c r="M87" i="21"/>
  <c r="O87" i="21"/>
  <c r="N87" i="21"/>
  <c r="O116" i="21"/>
  <c r="N116" i="21"/>
  <c r="M116" i="21"/>
  <c r="O77" i="21"/>
  <c r="N77" i="21"/>
  <c r="M77" i="21"/>
  <c r="O66" i="21"/>
  <c r="N66" i="21"/>
  <c r="M66" i="21"/>
  <c r="O117" i="21"/>
  <c r="N117" i="21"/>
  <c r="M117" i="21"/>
  <c r="N17" i="21"/>
  <c r="O17" i="21"/>
  <c r="M17" i="21"/>
  <c r="N90" i="21"/>
  <c r="M90" i="21"/>
  <c r="O90" i="21"/>
  <c r="O95" i="21"/>
  <c r="N95" i="21"/>
  <c r="M95" i="21"/>
  <c r="M96" i="21"/>
  <c r="O96" i="21"/>
  <c r="N96" i="21"/>
  <c r="M125" i="21"/>
  <c r="O125" i="21"/>
  <c r="N125" i="21"/>
  <c r="N78" i="21"/>
  <c r="M78" i="21"/>
  <c r="O78" i="21"/>
  <c r="O89" i="21"/>
  <c r="N89" i="21"/>
  <c r="M89" i="21"/>
  <c r="O75" i="21"/>
  <c r="N75" i="21"/>
  <c r="M75" i="21"/>
  <c r="N64" i="21"/>
  <c r="O64" i="21"/>
  <c r="M64" i="21"/>
  <c r="O98" i="21"/>
  <c r="N98" i="21"/>
  <c r="M98" i="21"/>
  <c r="O102" i="21"/>
  <c r="N102" i="21"/>
  <c r="M102" i="21"/>
  <c r="M58" i="21"/>
  <c r="N58" i="21"/>
  <c r="O58" i="21"/>
  <c r="O129" i="21"/>
  <c r="N129" i="21"/>
  <c r="M129" i="21"/>
  <c r="M69" i="21"/>
  <c r="O69" i="21"/>
  <c r="N69" i="21"/>
  <c r="M19" i="21"/>
  <c r="N19" i="21"/>
  <c r="O19" i="21"/>
  <c r="M68" i="21"/>
  <c r="N68" i="21"/>
  <c r="O68" i="21"/>
  <c r="O107" i="21"/>
  <c r="N107" i="21"/>
  <c r="M107" i="21"/>
  <c r="N122" i="21"/>
  <c r="M122" i="21"/>
  <c r="O122" i="21"/>
  <c r="N83" i="21"/>
  <c r="M83" i="21"/>
  <c r="O83" i="21"/>
  <c r="M20" i="21"/>
  <c r="N20" i="21"/>
  <c r="O20" i="21"/>
  <c r="M111" i="21"/>
  <c r="O111" i="21"/>
  <c r="N111" i="21"/>
  <c r="O91" i="21"/>
  <c r="N91" i="21"/>
  <c r="M91" i="21"/>
  <c r="N57" i="21"/>
  <c r="M57" i="21"/>
  <c r="O57" i="21"/>
  <c r="M16" i="21"/>
  <c r="O16" i="21"/>
  <c r="N16" i="21"/>
  <c r="M71" i="21"/>
  <c r="N71" i="21"/>
  <c r="O71" i="21"/>
  <c r="N124" i="21"/>
  <c r="M124" i="21"/>
  <c r="O124" i="21"/>
  <c r="M18" i="21"/>
  <c r="N18" i="21"/>
  <c r="O18" i="21"/>
  <c r="O112" i="21"/>
  <c r="N112" i="21"/>
  <c r="M112" i="21"/>
  <c r="M79" i="21"/>
  <c r="O79" i="21"/>
  <c r="N79" i="21"/>
  <c r="M59" i="21"/>
  <c r="N59" i="21"/>
  <c r="O59" i="21"/>
  <c r="M97" i="21"/>
  <c r="O97" i="21"/>
  <c r="N97" i="21"/>
  <c r="O130" i="21"/>
  <c r="N130" i="21"/>
  <c r="M130" i="21"/>
  <c r="O121" i="21"/>
  <c r="N121" i="21"/>
  <c r="M121" i="21"/>
  <c r="O55" i="21"/>
  <c r="N55" i="21"/>
  <c r="M55" i="21"/>
  <c r="M70" i="21"/>
  <c r="O70" i="21"/>
  <c r="N70" i="21"/>
  <c r="O15" i="21"/>
  <c r="N15" i="21"/>
  <c r="M15" i="21"/>
  <c r="F32" i="16"/>
  <c r="H85" i="16"/>
  <c r="P57" i="21" l="1"/>
  <c r="R57" i="21" s="1"/>
  <c r="S57" i="21" s="1"/>
  <c r="T57" i="21" s="1"/>
  <c r="P49" i="21"/>
  <c r="R49" i="21" s="1"/>
  <c r="P50" i="21"/>
  <c r="R50" i="21" s="1"/>
  <c r="P83" i="21"/>
  <c r="R83" i="21" s="1"/>
  <c r="S83" i="21" s="1"/>
  <c r="T83" i="21" s="1"/>
  <c r="P38" i="21"/>
  <c r="R38" i="21" s="1"/>
  <c r="V38" i="21" s="1"/>
  <c r="W38" i="21" s="1"/>
  <c r="X38" i="21" s="1"/>
  <c r="P36" i="21"/>
  <c r="R36" i="21" s="1"/>
  <c r="S36" i="21" s="1"/>
  <c r="T36" i="21" s="1"/>
  <c r="P37" i="21"/>
  <c r="R37" i="21" s="1"/>
  <c r="P58" i="21"/>
  <c r="R58" i="21" s="1"/>
  <c r="S58" i="21" s="1"/>
  <c r="T58" i="21" s="1"/>
  <c r="P98" i="21"/>
  <c r="R98" i="21" s="1"/>
  <c r="V98" i="21" s="1"/>
  <c r="W98" i="21" s="1"/>
  <c r="X98" i="21" s="1"/>
  <c r="P91" i="21"/>
  <c r="R91" i="21" s="1"/>
  <c r="V91" i="21" s="1"/>
  <c r="W91" i="21" s="1"/>
  <c r="X91" i="21" s="1"/>
  <c r="P69" i="21"/>
  <c r="R69" i="21" s="1"/>
  <c r="S69" i="21" s="1"/>
  <c r="T69" i="21" s="1"/>
  <c r="P68" i="21"/>
  <c r="R68" i="21" s="1"/>
  <c r="V68" i="21" s="1"/>
  <c r="W68" i="21" s="1"/>
  <c r="X68" i="21" s="1"/>
  <c r="P65" i="21"/>
  <c r="R65" i="21" s="1"/>
  <c r="V65" i="21" s="1"/>
  <c r="W65" i="21" s="1"/>
  <c r="X65" i="21" s="1"/>
  <c r="P116" i="21"/>
  <c r="R116" i="21" s="1"/>
  <c r="S116" i="21" s="1"/>
  <c r="T116" i="21" s="1"/>
  <c r="P107" i="21"/>
  <c r="R107" i="21" s="1"/>
  <c r="S107" i="21" s="1"/>
  <c r="T107" i="21" s="1"/>
  <c r="P20" i="21"/>
  <c r="R20" i="21" s="1"/>
  <c r="S20" i="21" s="1"/>
  <c r="T20" i="21" s="1"/>
  <c r="P18" i="21"/>
  <c r="R18" i="21" s="1"/>
  <c r="V18" i="21" s="1"/>
  <c r="W18" i="21" s="1"/>
  <c r="X18" i="21" s="1"/>
  <c r="P64" i="21"/>
  <c r="R64" i="21" s="1"/>
  <c r="P89" i="21"/>
  <c r="R89" i="21" s="1"/>
  <c r="P96" i="21"/>
  <c r="R96" i="21" s="1"/>
  <c r="P59" i="21"/>
  <c r="R59" i="21" s="1"/>
  <c r="P112" i="21"/>
  <c r="R112" i="21" s="1"/>
  <c r="P71" i="21"/>
  <c r="R71" i="21" s="1"/>
  <c r="P111" i="21"/>
  <c r="R111" i="21" s="1"/>
  <c r="P78" i="21"/>
  <c r="R78" i="21" s="1"/>
  <c r="P17" i="21"/>
  <c r="R17" i="21" s="1"/>
  <c r="P66" i="21"/>
  <c r="R66" i="21" s="1"/>
  <c r="P87" i="21"/>
  <c r="R87" i="21" s="1"/>
  <c r="P106" i="21"/>
  <c r="R106" i="21" s="1"/>
  <c r="P88" i="21"/>
  <c r="R88" i="21" s="1"/>
  <c r="P70" i="21"/>
  <c r="R70" i="21" s="1"/>
  <c r="P130" i="21"/>
  <c r="R130" i="21" s="1"/>
  <c r="P102" i="21"/>
  <c r="R102" i="21" s="1"/>
  <c r="P95" i="21"/>
  <c r="R95" i="21" s="1"/>
  <c r="P77" i="21"/>
  <c r="R77" i="21" s="1"/>
  <c r="P56" i="21"/>
  <c r="R56" i="21" s="1"/>
  <c r="P63" i="21"/>
  <c r="R63" i="21" s="1"/>
  <c r="P55" i="21"/>
  <c r="R55" i="21" s="1"/>
  <c r="P123" i="21"/>
  <c r="R123" i="21" s="1"/>
  <c r="P79" i="21"/>
  <c r="R79" i="21" s="1"/>
  <c r="P16" i="21"/>
  <c r="R16" i="21" s="1"/>
  <c r="P122" i="21"/>
  <c r="R122" i="21" s="1"/>
  <c r="P75" i="21"/>
  <c r="R75" i="21" s="1"/>
  <c r="P125" i="21"/>
  <c r="R125" i="21" s="1"/>
  <c r="P90" i="21"/>
  <c r="R90" i="21" s="1"/>
  <c r="P76" i="21"/>
  <c r="R76" i="21" s="1"/>
  <c r="P121" i="21"/>
  <c r="R121" i="21" s="1"/>
  <c r="P97" i="21"/>
  <c r="R97" i="21" s="1"/>
  <c r="P124" i="21"/>
  <c r="R124" i="21" s="1"/>
  <c r="P19" i="21"/>
  <c r="R19" i="21" s="1"/>
  <c r="P129" i="21"/>
  <c r="R129" i="21" s="1"/>
  <c r="P117" i="21"/>
  <c r="R117" i="21" s="1"/>
  <c r="P67" i="21"/>
  <c r="R67" i="21" s="1"/>
  <c r="P25" i="21"/>
  <c r="R25" i="21" s="1"/>
  <c r="P15" i="21"/>
  <c r="R15" i="21" s="1"/>
  <c r="H1" i="16"/>
  <c r="V57" i="21" l="1"/>
  <c r="W57" i="21" s="1"/>
  <c r="X57" i="21" s="1"/>
  <c r="S38" i="21"/>
  <c r="T38" i="21" s="1"/>
  <c r="Z38" i="21" s="1"/>
  <c r="AA38" i="21" s="1"/>
  <c r="AE38" i="21" s="1"/>
  <c r="V83" i="21"/>
  <c r="W83" i="21" s="1"/>
  <c r="X83" i="21" s="1"/>
  <c r="Z83" i="21" s="1"/>
  <c r="AA83" i="21" s="1"/>
  <c r="S18" i="21"/>
  <c r="T18" i="21" s="1"/>
  <c r="Z18" i="21" s="1"/>
  <c r="AA18" i="21" s="1"/>
  <c r="S50" i="21"/>
  <c r="T50" i="21" s="1"/>
  <c r="V50" i="21"/>
  <c r="W50" i="21" s="1"/>
  <c r="X50" i="21" s="1"/>
  <c r="V49" i="21"/>
  <c r="W49" i="21" s="1"/>
  <c r="X49" i="21" s="1"/>
  <c r="S49" i="21"/>
  <c r="T49" i="21" s="1"/>
  <c r="V36" i="21"/>
  <c r="W36" i="21" s="1"/>
  <c r="X36" i="21" s="1"/>
  <c r="Z36" i="21" s="1"/>
  <c r="AA36" i="21" s="1"/>
  <c r="AB36" i="21" s="1"/>
  <c r="AD36" i="21" s="1"/>
  <c r="V58" i="21"/>
  <c r="W58" i="21" s="1"/>
  <c r="X58" i="21" s="1"/>
  <c r="Z58" i="21" s="1"/>
  <c r="AA58" i="21" s="1"/>
  <c r="S37" i="21"/>
  <c r="T37" i="21" s="1"/>
  <c r="V37" i="21"/>
  <c r="W37" i="21" s="1"/>
  <c r="X37" i="21" s="1"/>
  <c r="S91" i="21"/>
  <c r="T91" i="21" s="1"/>
  <c r="Z91" i="21" s="1"/>
  <c r="AA91" i="21" s="1"/>
  <c r="S98" i="21"/>
  <c r="T98" i="21" s="1"/>
  <c r="Z98" i="21" s="1"/>
  <c r="AA98" i="21" s="1"/>
  <c r="S65" i="21"/>
  <c r="T65" i="21" s="1"/>
  <c r="Z65" i="21" s="1"/>
  <c r="AA65" i="21" s="1"/>
  <c r="V69" i="21"/>
  <c r="W69" i="21" s="1"/>
  <c r="X69" i="21" s="1"/>
  <c r="Z69" i="21" s="1"/>
  <c r="AA69" i="21" s="1"/>
  <c r="S68" i="21"/>
  <c r="T68" i="21" s="1"/>
  <c r="Z68" i="21" s="1"/>
  <c r="AA68" i="21" s="1"/>
  <c r="V116" i="21"/>
  <c r="W116" i="21" s="1"/>
  <c r="X116" i="21" s="1"/>
  <c r="Z116" i="21" s="1"/>
  <c r="AA116" i="21" s="1"/>
  <c r="V20" i="21"/>
  <c r="W20" i="21" s="1"/>
  <c r="X20" i="21" s="1"/>
  <c r="Z20" i="21" s="1"/>
  <c r="AA20" i="21" s="1"/>
  <c r="V107" i="21"/>
  <c r="W107" i="21" s="1"/>
  <c r="X107" i="21" s="1"/>
  <c r="Z107" i="21" s="1"/>
  <c r="AA107" i="21" s="1"/>
  <c r="S123" i="21"/>
  <c r="T123" i="21" s="1"/>
  <c r="V123" i="21"/>
  <c r="W123" i="21" s="1"/>
  <c r="X123" i="21" s="1"/>
  <c r="S90" i="21"/>
  <c r="T90" i="21" s="1"/>
  <c r="V90" i="21"/>
  <c r="W90" i="21" s="1"/>
  <c r="X90" i="21" s="1"/>
  <c r="V55" i="21"/>
  <c r="W55" i="21" s="1"/>
  <c r="X55" i="21" s="1"/>
  <c r="S55" i="21"/>
  <c r="T55" i="21" s="1"/>
  <c r="S95" i="21"/>
  <c r="T95" i="21" s="1"/>
  <c r="V95" i="21"/>
  <c r="W95" i="21" s="1"/>
  <c r="X95" i="21" s="1"/>
  <c r="V71" i="21"/>
  <c r="W71" i="21" s="1"/>
  <c r="X71" i="21" s="1"/>
  <c r="S71" i="21"/>
  <c r="T71" i="21" s="1"/>
  <c r="S19" i="21"/>
  <c r="T19" i="21" s="1"/>
  <c r="V19" i="21"/>
  <c r="W19" i="21" s="1"/>
  <c r="X19" i="21" s="1"/>
  <c r="V125" i="21"/>
  <c r="W125" i="21" s="1"/>
  <c r="X125" i="21" s="1"/>
  <c r="S125" i="21"/>
  <c r="T125" i="21" s="1"/>
  <c r="S102" i="21"/>
  <c r="T102" i="21" s="1"/>
  <c r="V102" i="21"/>
  <c r="W102" i="21" s="1"/>
  <c r="X102" i="21" s="1"/>
  <c r="V88" i="21"/>
  <c r="W88" i="21" s="1"/>
  <c r="X88" i="21" s="1"/>
  <c r="S88" i="21"/>
  <c r="T88" i="21" s="1"/>
  <c r="S112" i="21"/>
  <c r="T112" i="21" s="1"/>
  <c r="V112" i="21"/>
  <c r="W112" i="21" s="1"/>
  <c r="X112" i="21" s="1"/>
  <c r="Z57" i="21"/>
  <c r="AA57" i="21" s="1"/>
  <c r="V76" i="21"/>
  <c r="W76" i="21" s="1"/>
  <c r="X76" i="21" s="1"/>
  <c r="S76" i="21"/>
  <c r="T76" i="21" s="1"/>
  <c r="V111" i="21"/>
  <c r="W111" i="21" s="1"/>
  <c r="X111" i="21" s="1"/>
  <c r="S111" i="21"/>
  <c r="T111" i="21" s="1"/>
  <c r="V124" i="21"/>
  <c r="W124" i="21" s="1"/>
  <c r="X124" i="21" s="1"/>
  <c r="S124" i="21"/>
  <c r="T124" i="21" s="1"/>
  <c r="S75" i="21"/>
  <c r="T75" i="21" s="1"/>
  <c r="V75" i="21"/>
  <c r="W75" i="21" s="1"/>
  <c r="X75" i="21" s="1"/>
  <c r="S59" i="21"/>
  <c r="T59" i="21" s="1"/>
  <c r="V59" i="21"/>
  <c r="W59" i="21" s="1"/>
  <c r="X59" i="21" s="1"/>
  <c r="V97" i="21"/>
  <c r="W97" i="21" s="1"/>
  <c r="X97" i="21" s="1"/>
  <c r="S97" i="21"/>
  <c r="T97" i="21" s="1"/>
  <c r="V130" i="21"/>
  <c r="W130" i="21" s="1"/>
  <c r="X130" i="21" s="1"/>
  <c r="S130" i="21"/>
  <c r="T130" i="21" s="1"/>
  <c r="V96" i="21"/>
  <c r="W96" i="21" s="1"/>
  <c r="X96" i="21" s="1"/>
  <c r="S96" i="21"/>
  <c r="T96" i="21" s="1"/>
  <c r="S121" i="21"/>
  <c r="T121" i="21" s="1"/>
  <c r="V121" i="21"/>
  <c r="W121" i="21" s="1"/>
  <c r="X121" i="21" s="1"/>
  <c r="S70" i="21"/>
  <c r="T70" i="21" s="1"/>
  <c r="V70" i="21"/>
  <c r="W70" i="21" s="1"/>
  <c r="X70" i="21" s="1"/>
  <c r="S66" i="21"/>
  <c r="T66" i="21" s="1"/>
  <c r="V66" i="21"/>
  <c r="W66" i="21" s="1"/>
  <c r="X66" i="21" s="1"/>
  <c r="V89" i="21"/>
  <c r="W89" i="21" s="1"/>
  <c r="X89" i="21" s="1"/>
  <c r="S89" i="21"/>
  <c r="T89" i="21" s="1"/>
  <c r="S117" i="21"/>
  <c r="T117" i="21" s="1"/>
  <c r="V117" i="21"/>
  <c r="W117" i="21" s="1"/>
  <c r="X117" i="21" s="1"/>
  <c r="S106" i="21"/>
  <c r="T106" i="21" s="1"/>
  <c r="V106" i="21"/>
  <c r="W106" i="21" s="1"/>
  <c r="X106" i="21" s="1"/>
  <c r="V122" i="21"/>
  <c r="W122" i="21" s="1"/>
  <c r="X122" i="21" s="1"/>
  <c r="S122" i="21"/>
  <c r="T122" i="21" s="1"/>
  <c r="V87" i="21"/>
  <c r="W87" i="21" s="1"/>
  <c r="X87" i="21" s="1"/>
  <c r="S87" i="21"/>
  <c r="T87" i="21" s="1"/>
  <c r="S16" i="21"/>
  <c r="T16" i="21" s="1"/>
  <c r="V16" i="21"/>
  <c r="W16" i="21" s="1"/>
  <c r="X16" i="21" s="1"/>
  <c r="S63" i="21"/>
  <c r="T63" i="21" s="1"/>
  <c r="V63" i="21"/>
  <c r="W63" i="21" s="1"/>
  <c r="X63" i="21" s="1"/>
  <c r="S17" i="21"/>
  <c r="T17" i="21" s="1"/>
  <c r="V17" i="21"/>
  <c r="W17" i="21" s="1"/>
  <c r="X17" i="21" s="1"/>
  <c r="V64" i="21"/>
  <c r="W64" i="21" s="1"/>
  <c r="X64" i="21" s="1"/>
  <c r="S64" i="21"/>
  <c r="T64" i="21" s="1"/>
  <c r="V77" i="21"/>
  <c r="W77" i="21" s="1"/>
  <c r="X77" i="21" s="1"/>
  <c r="S77" i="21"/>
  <c r="T77" i="21" s="1"/>
  <c r="V129" i="21"/>
  <c r="W129" i="21" s="1"/>
  <c r="X129" i="21" s="1"/>
  <c r="S129" i="21"/>
  <c r="T129" i="21" s="1"/>
  <c r="S25" i="21"/>
  <c r="T25" i="21" s="1"/>
  <c r="V25" i="21"/>
  <c r="W25" i="21" s="1"/>
  <c r="X25" i="21" s="1"/>
  <c r="V67" i="21"/>
  <c r="W67" i="21" s="1"/>
  <c r="X67" i="21" s="1"/>
  <c r="S67" i="21"/>
  <c r="T67" i="21" s="1"/>
  <c r="S79" i="21"/>
  <c r="T79" i="21" s="1"/>
  <c r="V79" i="21"/>
  <c r="W79" i="21" s="1"/>
  <c r="X79" i="21" s="1"/>
  <c r="S56" i="21"/>
  <c r="T56" i="21" s="1"/>
  <c r="V56" i="21"/>
  <c r="W56" i="21" s="1"/>
  <c r="X56" i="21" s="1"/>
  <c r="V78" i="21"/>
  <c r="W78" i="21" s="1"/>
  <c r="X78" i="21" s="1"/>
  <c r="S78" i="21"/>
  <c r="T78" i="21" s="1"/>
  <c r="S15" i="21"/>
  <c r="T15" i="21" s="1"/>
  <c r="V15" i="21"/>
  <c r="W15" i="21" s="1"/>
  <c r="X15" i="21" s="1"/>
  <c r="H84" i="16"/>
  <c r="D34" i="16"/>
  <c r="Z49" i="21" l="1"/>
  <c r="AA49" i="21" s="1"/>
  <c r="AB49" i="21" s="1"/>
  <c r="AD49" i="21" s="1"/>
  <c r="AE36" i="21"/>
  <c r="AF36" i="21" s="1"/>
  <c r="Z50" i="21"/>
  <c r="AA50" i="21" s="1"/>
  <c r="Z78" i="21"/>
  <c r="AA78" i="21" s="1"/>
  <c r="AB78" i="21" s="1"/>
  <c r="AD78" i="21" s="1"/>
  <c r="AB58" i="21"/>
  <c r="AD58" i="21" s="1"/>
  <c r="AE58" i="21"/>
  <c r="Z96" i="21"/>
  <c r="AA96" i="21" s="1"/>
  <c r="AE96" i="21" s="1"/>
  <c r="AB38" i="21"/>
  <c r="AD38" i="21" s="1"/>
  <c r="AF38" i="21" s="1"/>
  <c r="Z37" i="21"/>
  <c r="AA37" i="21" s="1"/>
  <c r="Z64" i="21"/>
  <c r="AA64" i="21" s="1"/>
  <c r="AB64" i="21" s="1"/>
  <c r="AD64" i="21" s="1"/>
  <c r="Z56" i="21"/>
  <c r="AA56" i="21" s="1"/>
  <c r="AB56" i="21" s="1"/>
  <c r="AD56" i="21" s="1"/>
  <c r="Z88" i="21"/>
  <c r="AA88" i="21" s="1"/>
  <c r="AE88" i="21" s="1"/>
  <c r="Z59" i="21"/>
  <c r="AA59" i="21" s="1"/>
  <c r="AB59" i="21" s="1"/>
  <c r="AD59" i="21" s="1"/>
  <c r="Z76" i="21"/>
  <c r="AA76" i="21" s="1"/>
  <c r="AB76" i="21" s="1"/>
  <c r="AD76" i="21" s="1"/>
  <c r="Z71" i="21"/>
  <c r="AA71" i="21" s="1"/>
  <c r="AB71" i="21" s="1"/>
  <c r="AD71" i="21" s="1"/>
  <c r="AB68" i="21"/>
  <c r="AD68" i="21" s="1"/>
  <c r="AE68" i="21"/>
  <c r="Z17" i="21"/>
  <c r="AA17" i="21" s="1"/>
  <c r="AE17" i="21" s="1"/>
  <c r="AE116" i="21"/>
  <c r="AB116" i="21"/>
  <c r="AD116" i="21" s="1"/>
  <c r="Z66" i="21"/>
  <c r="AA66" i="21" s="1"/>
  <c r="AE66" i="21" s="1"/>
  <c r="Z95" i="21"/>
  <c r="AA95" i="21" s="1"/>
  <c r="AB95" i="21" s="1"/>
  <c r="AD95" i="21" s="1"/>
  <c r="Z77" i="21"/>
  <c r="AA77" i="21" s="1"/>
  <c r="AB77" i="21" s="1"/>
  <c r="AD77" i="21" s="1"/>
  <c r="Z122" i="21"/>
  <c r="AA122" i="21" s="1"/>
  <c r="AE122" i="21" s="1"/>
  <c r="Z97" i="21"/>
  <c r="AA97" i="21" s="1"/>
  <c r="AB97" i="21" s="1"/>
  <c r="AD97" i="21" s="1"/>
  <c r="Z111" i="21"/>
  <c r="AA111" i="21" s="1"/>
  <c r="AB111" i="21" s="1"/>
  <c r="AD111" i="21" s="1"/>
  <c r="Z55" i="21"/>
  <c r="AA55" i="21" s="1"/>
  <c r="AE55" i="21" s="1"/>
  <c r="Z67" i="21"/>
  <c r="AA67" i="21" s="1"/>
  <c r="AE67" i="21" s="1"/>
  <c r="Z129" i="21"/>
  <c r="AA129" i="21" s="1"/>
  <c r="AE129" i="21" s="1"/>
  <c r="Z87" i="21"/>
  <c r="AA87" i="21" s="1"/>
  <c r="AB87" i="21" s="1"/>
  <c r="AD87" i="21" s="1"/>
  <c r="Z130" i="21"/>
  <c r="AA130" i="21" s="1"/>
  <c r="AB130" i="21" s="1"/>
  <c r="AD130" i="21" s="1"/>
  <c r="Z124" i="21"/>
  <c r="AA124" i="21" s="1"/>
  <c r="AE124" i="21" s="1"/>
  <c r="AB107" i="21"/>
  <c r="AD107" i="21" s="1"/>
  <c r="AE107" i="21"/>
  <c r="AB57" i="21"/>
  <c r="AD57" i="21" s="1"/>
  <c r="AE57" i="21"/>
  <c r="Z112" i="21"/>
  <c r="AA112" i="21" s="1"/>
  <c r="AE83" i="21"/>
  <c r="AB83" i="21"/>
  <c r="AD83" i="21" s="1"/>
  <c r="AE18" i="21"/>
  <c r="AB18" i="21"/>
  <c r="AD18" i="21" s="1"/>
  <c r="AB65" i="21"/>
  <c r="AD65" i="21" s="1"/>
  <c r="AE65" i="21"/>
  <c r="Z90" i="21"/>
  <c r="AA90" i="21" s="1"/>
  <c r="Z63" i="21"/>
  <c r="AA63" i="21" s="1"/>
  <c r="AE98" i="21"/>
  <c r="AB98" i="21"/>
  <c r="AD98" i="21" s="1"/>
  <c r="Z70" i="21"/>
  <c r="AA70" i="21" s="1"/>
  <c r="Z117" i="21"/>
  <c r="AA117" i="21" s="1"/>
  <c r="Z106" i="21"/>
  <c r="AA106" i="21" s="1"/>
  <c r="Z89" i="21"/>
  <c r="AA89" i="21" s="1"/>
  <c r="AE91" i="21"/>
  <c r="AB91" i="21"/>
  <c r="AD91" i="21" s="1"/>
  <c r="AB69" i="21"/>
  <c r="AD69" i="21" s="1"/>
  <c r="AE69" i="21"/>
  <c r="Z75" i="21"/>
  <c r="AA75" i="21" s="1"/>
  <c r="Z25" i="21"/>
  <c r="AA25" i="21" s="1"/>
  <c r="Z102" i="21"/>
  <c r="AA102" i="21" s="1"/>
  <c r="Z16" i="21"/>
  <c r="AA16" i="21" s="1"/>
  <c r="Z19" i="21"/>
  <c r="AA19" i="21" s="1"/>
  <c r="AB20" i="21"/>
  <c r="AD20" i="21" s="1"/>
  <c r="AE20" i="21"/>
  <c r="Z79" i="21"/>
  <c r="AA79" i="21" s="1"/>
  <c r="Z121" i="21"/>
  <c r="AA121" i="21" s="1"/>
  <c r="Z125" i="21"/>
  <c r="AA125" i="21" s="1"/>
  <c r="Z123" i="21"/>
  <c r="AA123" i="21" s="1"/>
  <c r="Z15" i="21"/>
  <c r="AA15" i="21" s="1"/>
  <c r="AB15" i="21" s="1"/>
  <c r="AE49" i="21" l="1"/>
  <c r="AF49" i="21" s="1"/>
  <c r="H69" i="16"/>
  <c r="AH38" i="21"/>
  <c r="AJ38" i="21" s="1"/>
  <c r="G67" i="16"/>
  <c r="H67" i="16" s="1"/>
  <c r="AH36" i="21"/>
  <c r="AJ36" i="21" s="1"/>
  <c r="AF58" i="21"/>
  <c r="AH58" i="21" s="1"/>
  <c r="AJ58" i="21" s="1"/>
  <c r="AE78" i="21"/>
  <c r="AF78" i="21" s="1"/>
  <c r="AH78" i="21" s="1"/>
  <c r="AJ78" i="21" s="1"/>
  <c r="AE59" i="21"/>
  <c r="AF59" i="21" s="1"/>
  <c r="AH59" i="21" s="1"/>
  <c r="AJ59" i="21" s="1"/>
  <c r="AE56" i="21"/>
  <c r="AF56" i="21" s="1"/>
  <c r="AH56" i="21" s="1"/>
  <c r="AJ56" i="21" s="1"/>
  <c r="AB96" i="21"/>
  <c r="AD96" i="21" s="1"/>
  <c r="AF96" i="21" s="1"/>
  <c r="AH96" i="21" s="1"/>
  <c r="AJ96" i="21" s="1"/>
  <c r="AF18" i="21"/>
  <c r="AE50" i="21"/>
  <c r="AB50" i="21"/>
  <c r="AD50" i="21" s="1"/>
  <c r="AB88" i="21"/>
  <c r="AD88" i="21" s="1"/>
  <c r="AF88" i="21" s="1"/>
  <c r="AH88" i="21" s="1"/>
  <c r="AJ88" i="21" s="1"/>
  <c r="AE64" i="21"/>
  <c r="AF64" i="21" s="1"/>
  <c r="AH64" i="21" s="1"/>
  <c r="AJ64" i="21" s="1"/>
  <c r="AE71" i="21"/>
  <c r="AF71" i="21" s="1"/>
  <c r="AH71" i="21" s="1"/>
  <c r="AJ71" i="21" s="1"/>
  <c r="AE76" i="21"/>
  <c r="AF76" i="21" s="1"/>
  <c r="AH76" i="21" s="1"/>
  <c r="AJ76" i="21" s="1"/>
  <c r="AB17" i="21"/>
  <c r="AD17" i="21" s="1"/>
  <c r="AF17" i="21" s="1"/>
  <c r="AH17" i="21" s="1"/>
  <c r="AJ17" i="21" s="1"/>
  <c r="AB122" i="21"/>
  <c r="AD122" i="21" s="1"/>
  <c r="AF122" i="21" s="1"/>
  <c r="AH122" i="21" s="1"/>
  <c r="AJ122" i="21" s="1"/>
  <c r="AE97" i="21"/>
  <c r="AF97" i="21" s="1"/>
  <c r="AH97" i="21" s="1"/>
  <c r="AJ97" i="21" s="1"/>
  <c r="AF116" i="21"/>
  <c r="AH116" i="21" s="1"/>
  <c r="AJ116" i="21" s="1"/>
  <c r="AB37" i="21"/>
  <c r="AD37" i="21" s="1"/>
  <c r="AE37" i="21"/>
  <c r="AB66" i="21"/>
  <c r="AD66" i="21" s="1"/>
  <c r="AF66" i="21" s="1"/>
  <c r="AH66" i="21" s="1"/>
  <c r="AJ66" i="21" s="1"/>
  <c r="AE95" i="21"/>
  <c r="AF95" i="21" s="1"/>
  <c r="AH95" i="21" s="1"/>
  <c r="AJ95" i="21" s="1"/>
  <c r="AF68" i="21"/>
  <c r="AH68" i="21" s="1"/>
  <c r="AJ68" i="21" s="1"/>
  <c r="AB67" i="21"/>
  <c r="AD67" i="21" s="1"/>
  <c r="AF67" i="21" s="1"/>
  <c r="AH67" i="21" s="1"/>
  <c r="AJ67" i="21" s="1"/>
  <c r="AE111" i="21"/>
  <c r="AF111" i="21" s="1"/>
  <c r="AH111" i="21" s="1"/>
  <c r="AJ111" i="21" s="1"/>
  <c r="AB124" i="21"/>
  <c r="AD124" i="21" s="1"/>
  <c r="AF124" i="21" s="1"/>
  <c r="AH124" i="21" s="1"/>
  <c r="AJ124" i="21" s="1"/>
  <c r="AE77" i="21"/>
  <c r="AF77" i="21" s="1"/>
  <c r="AH77" i="21" s="1"/>
  <c r="AJ77" i="21" s="1"/>
  <c r="AE87" i="21"/>
  <c r="AF87" i="21" s="1"/>
  <c r="AH87" i="21" s="1"/>
  <c r="AJ87" i="21" s="1"/>
  <c r="AE130" i="21"/>
  <c r="AF130" i="21" s="1"/>
  <c r="AH130" i="21" s="1"/>
  <c r="AJ130" i="21" s="1"/>
  <c r="AB55" i="21"/>
  <c r="AD55" i="21" s="1"/>
  <c r="AF55" i="21" s="1"/>
  <c r="AH55" i="21" s="1"/>
  <c r="AJ55" i="21" s="1"/>
  <c r="AB129" i="21"/>
  <c r="AD129" i="21" s="1"/>
  <c r="AF129" i="21" s="1"/>
  <c r="AH129" i="21" s="1"/>
  <c r="AJ129" i="21" s="1"/>
  <c r="AF91" i="21"/>
  <c r="AH91" i="21" s="1"/>
  <c r="AJ91" i="21" s="1"/>
  <c r="AF83" i="21"/>
  <c r="AF107" i="21"/>
  <c r="AH107" i="21" s="1"/>
  <c r="AJ107" i="21" s="1"/>
  <c r="AF65" i="21"/>
  <c r="AH65" i="21" s="1"/>
  <c r="AJ65" i="21" s="1"/>
  <c r="AE117" i="21"/>
  <c r="AB117" i="21"/>
  <c r="AD117" i="21" s="1"/>
  <c r="AF57" i="21"/>
  <c r="AH57" i="21" s="1"/>
  <c r="AJ57" i="21" s="1"/>
  <c r="AE121" i="21"/>
  <c r="AB121" i="21"/>
  <c r="AD121" i="21" s="1"/>
  <c r="AB19" i="21"/>
  <c r="AD19" i="21" s="1"/>
  <c r="AE19" i="21"/>
  <c r="AB102" i="21"/>
  <c r="AD102" i="21" s="1"/>
  <c r="AE102" i="21"/>
  <c r="AE75" i="21"/>
  <c r="AB75" i="21"/>
  <c r="AD75" i="21" s="1"/>
  <c r="AF98" i="21"/>
  <c r="AH98" i="21" s="1"/>
  <c r="AJ98" i="21" s="1"/>
  <c r="AB123" i="21"/>
  <c r="AD123" i="21" s="1"/>
  <c r="AE123" i="21"/>
  <c r="AF20" i="21"/>
  <c r="AH20" i="21" s="1"/>
  <c r="AJ20" i="21" s="1"/>
  <c r="AB106" i="21"/>
  <c r="AD106" i="21" s="1"/>
  <c r="AE106" i="21"/>
  <c r="AB90" i="21"/>
  <c r="AD90" i="21" s="1"/>
  <c r="AE90" i="21"/>
  <c r="AB16" i="21"/>
  <c r="AD16" i="21" s="1"/>
  <c r="AE16" i="21"/>
  <c r="AE79" i="21"/>
  <c r="AB79" i="21"/>
  <c r="AD79" i="21" s="1"/>
  <c r="AB63" i="21"/>
  <c r="AD63" i="21" s="1"/>
  <c r="AE63" i="21"/>
  <c r="AE25" i="21"/>
  <c r="AB25" i="21"/>
  <c r="AD25" i="21" s="1"/>
  <c r="AE70" i="21"/>
  <c r="AB70" i="21"/>
  <c r="AD70" i="21" s="1"/>
  <c r="AF69" i="21"/>
  <c r="AH69" i="21" s="1"/>
  <c r="AJ69" i="21" s="1"/>
  <c r="AB125" i="21"/>
  <c r="AD125" i="21" s="1"/>
  <c r="AE125" i="21"/>
  <c r="AE89" i="21"/>
  <c r="AB89" i="21"/>
  <c r="AD89" i="21" s="1"/>
  <c r="AE112" i="21"/>
  <c r="AB112" i="21"/>
  <c r="AD112" i="21" s="1"/>
  <c r="AD15" i="21"/>
  <c r="AE15" i="21"/>
  <c r="AF75" i="21" l="1"/>
  <c r="AH75" i="21" s="1"/>
  <c r="AJ75" i="21" s="1"/>
  <c r="G73" i="16"/>
  <c r="H73" i="16" s="1"/>
  <c r="AH49" i="21"/>
  <c r="AJ49" i="21" s="1"/>
  <c r="G41" i="16"/>
  <c r="AH18" i="21"/>
  <c r="AJ18" i="21" s="1"/>
  <c r="G43" i="16"/>
  <c r="H43" i="16" s="1"/>
  <c r="AH83" i="21"/>
  <c r="AJ83" i="21" s="1"/>
  <c r="AF25" i="21"/>
  <c r="AH25" i="21" s="1"/>
  <c r="AJ25" i="21" s="1"/>
  <c r="G59" i="16" s="1"/>
  <c r="H59" i="16" s="1"/>
  <c r="AF50" i="21"/>
  <c r="AF37" i="21"/>
  <c r="AF89" i="21"/>
  <c r="AF70" i="21"/>
  <c r="AH70" i="21" s="1"/>
  <c r="AJ70" i="21" s="1"/>
  <c r="AF15" i="21"/>
  <c r="AF121" i="21"/>
  <c r="AH121" i="21" s="1"/>
  <c r="AJ121" i="21" s="1"/>
  <c r="AF125" i="21"/>
  <c r="AH125" i="21" s="1"/>
  <c r="AJ125" i="21" s="1"/>
  <c r="AF106" i="21"/>
  <c r="AH106" i="21" s="1"/>
  <c r="AJ106" i="21" s="1"/>
  <c r="AF16" i="21"/>
  <c r="AH16" i="21" s="1"/>
  <c r="AJ16" i="21" s="1"/>
  <c r="AF123" i="21"/>
  <c r="AH123" i="21" s="1"/>
  <c r="AJ123" i="21" s="1"/>
  <c r="AF102" i="21"/>
  <c r="AH102" i="21" s="1"/>
  <c r="AJ102" i="21" s="1"/>
  <c r="AF63" i="21"/>
  <c r="AH63" i="21" s="1"/>
  <c r="AJ63" i="21" s="1"/>
  <c r="AF19" i="21"/>
  <c r="AH19" i="21" s="1"/>
  <c r="AJ19" i="21" s="1"/>
  <c r="AF90" i="21"/>
  <c r="AH90" i="21" s="1"/>
  <c r="AJ90" i="21" s="1"/>
  <c r="AF79" i="21"/>
  <c r="AH79" i="21" s="1"/>
  <c r="AJ79" i="21" s="1"/>
  <c r="AF112" i="21"/>
  <c r="AH112" i="21" s="1"/>
  <c r="AJ112" i="21" s="1"/>
  <c r="AF117" i="21"/>
  <c r="AH117" i="21" s="1"/>
  <c r="AJ117" i="21" s="1"/>
  <c r="G60" i="16" l="1"/>
  <c r="H60" i="16" s="1"/>
  <c r="H58" i="16" s="1"/>
  <c r="G44" i="16"/>
  <c r="H44" i="16" s="1"/>
  <c r="H42" i="16" s="1"/>
  <c r="AH89" i="21"/>
  <c r="AJ89" i="21" s="1"/>
  <c r="G74" i="16"/>
  <c r="H74" i="16" s="1"/>
  <c r="H72" i="16" s="1"/>
  <c r="AH50" i="21"/>
  <c r="AJ50" i="21" s="1"/>
  <c r="H41" i="16"/>
  <c r="AH15" i="21"/>
  <c r="AJ15" i="21" s="1"/>
  <c r="G36" i="16" s="1"/>
  <c r="H36" i="16" s="1"/>
  <c r="G68" i="16"/>
  <c r="H68" i="16" s="1"/>
  <c r="H66" i="16" s="1"/>
  <c r="AH37" i="21"/>
  <c r="AJ37" i="21" s="1"/>
  <c r="H35" i="16" l="1"/>
  <c r="H78" i="16" s="1"/>
  <c r="H77" i="16" s="1"/>
  <c r="F76" i="16" l="1"/>
  <c r="G76" i="16"/>
  <c r="H75" i="16"/>
  <c r="H34" i="16" s="1"/>
  <c r="H82" i="16" s="1"/>
  <c r="H81" i="16" s="1"/>
  <c r="H101" i="16" s="1"/>
  <c r="H100" i="16" s="1"/>
  <c r="H76" i="16" l="1"/>
  <c r="F29" i="16"/>
</calcChain>
</file>

<file path=xl/comments1.xml><?xml version="1.0" encoding="utf-8"?>
<comments xmlns="http://schemas.openxmlformats.org/spreadsheetml/2006/main">
  <authors>
    <author>Marc-Olivier Drouin</author>
  </authors>
  <commentList>
    <comment ref="H19" authorId="0">
      <text>
        <r>
          <rPr>
            <b/>
            <sz val="12"/>
            <color indexed="81"/>
            <rFont val="Arial"/>
            <family val="2"/>
          </rPr>
          <t xml:space="preserve">Indice des prix de la construction:
</t>
        </r>
        <r>
          <rPr>
            <sz val="12"/>
            <color indexed="81"/>
            <rFont val="Arial"/>
            <family val="2"/>
          </rPr>
          <t xml:space="preserve">Se référer au </t>
        </r>
        <r>
          <rPr>
            <b/>
            <i/>
            <sz val="12"/>
            <color indexed="81"/>
            <rFont val="Arial"/>
            <family val="2"/>
          </rPr>
          <t xml:space="preserve"> «Tableau des indices des prix de la construction» 
</t>
        </r>
        <r>
          <rPr>
            <sz val="12"/>
            <color indexed="81"/>
            <rFont val="Arial"/>
            <family val="2"/>
          </rPr>
          <t>qui est disponible sur le site de la SQI à l’adresse suivante :
https://www.sqi.gouv.qc.ca/relationsclients/Documents/indice_cout_construction.pdf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Marc-Olivier Drouin</author>
  </authors>
  <commentList>
    <comment ref="H19" authorId="0">
      <text>
        <r>
          <rPr>
            <b/>
            <sz val="12"/>
            <color indexed="81"/>
            <rFont val="Arial"/>
            <family val="2"/>
          </rPr>
          <t xml:space="preserve">Indice des prix de la construction:
</t>
        </r>
        <r>
          <rPr>
            <sz val="12"/>
            <color indexed="81"/>
            <rFont val="Arial"/>
            <family val="2"/>
          </rPr>
          <t xml:space="preserve">Se référer au </t>
        </r>
        <r>
          <rPr>
            <b/>
            <i/>
            <sz val="12"/>
            <color indexed="81"/>
            <rFont val="Arial"/>
            <family val="2"/>
          </rPr>
          <t xml:space="preserve"> «Tableau des indices des prix de la construction» 
</t>
        </r>
        <r>
          <rPr>
            <sz val="12"/>
            <color indexed="81"/>
            <rFont val="Arial"/>
            <family val="2"/>
          </rPr>
          <t>qui est disponible sur le site de la SQI à l’adresse suivante :
https://www.sqi.gouv.qc.ca/relationsclients/Documents/indice_cout_construction.pdf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Marc-Olivier Drouin</author>
  </authors>
  <commentList>
    <comment ref="H19" authorId="0">
      <text>
        <r>
          <rPr>
            <b/>
            <sz val="12"/>
            <color indexed="81"/>
            <rFont val="Arial"/>
            <family val="2"/>
          </rPr>
          <t xml:space="preserve">Indice des prix de la construction:
</t>
        </r>
        <r>
          <rPr>
            <sz val="12"/>
            <color indexed="81"/>
            <rFont val="Arial"/>
            <family val="2"/>
          </rPr>
          <t xml:space="preserve">Se référer au </t>
        </r>
        <r>
          <rPr>
            <b/>
            <i/>
            <sz val="12"/>
            <color indexed="81"/>
            <rFont val="Arial"/>
            <family val="2"/>
          </rPr>
          <t xml:space="preserve"> «Tableau des indices des prix de la construction» 
</t>
        </r>
        <r>
          <rPr>
            <sz val="12"/>
            <color indexed="81"/>
            <rFont val="Arial"/>
            <family val="2"/>
          </rPr>
          <t>qui est disponible sur le site de la SQI à l’adresse suivante :
https://www.sqi.gouv.qc.ca/relationsclients/Documents/indice_cout_construction.pdf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<sst xmlns="http://schemas.openxmlformats.org/spreadsheetml/2006/main" count="1432" uniqueCount="443">
  <si>
    <t>Coût du mobilier et équipement</t>
  </si>
  <si>
    <t>Transaction immobilière</t>
  </si>
  <si>
    <t>Coût de la transaction immobilière</t>
  </si>
  <si>
    <t>Urgence</t>
  </si>
  <si>
    <t>Centre d'hébergement et de soins de longue durée (CHSLD)</t>
  </si>
  <si>
    <t>Centre local de services communautaires  (CLSC)</t>
  </si>
  <si>
    <t>Endoscopie</t>
  </si>
  <si>
    <t>Imagerie médicale</t>
  </si>
  <si>
    <t>Cliniques externes</t>
  </si>
  <si>
    <t>Médecine de jour</t>
  </si>
  <si>
    <t>Chirurgie d'un jour</t>
  </si>
  <si>
    <t>Services administratifs</t>
  </si>
  <si>
    <t>Pharmacie</t>
  </si>
  <si>
    <t>Réadaptation</t>
  </si>
  <si>
    <t>Services alimentaires: 
finition et portionnement</t>
  </si>
  <si>
    <t>Gestion des déchets</t>
  </si>
  <si>
    <t>Animalerie</t>
  </si>
  <si>
    <t>Laboratoires spécialisés</t>
  </si>
  <si>
    <t>Enseignement et formation</t>
  </si>
  <si>
    <t>Centre d'habiletés cliniques</t>
  </si>
  <si>
    <t>Espaces publics</t>
  </si>
  <si>
    <t>Superficie (m2)</t>
  </si>
  <si>
    <t>x   Coût par m2</t>
  </si>
  <si>
    <t>Budget d'intégration des Œuvres d'art</t>
  </si>
  <si>
    <t>Œuvre d'art</t>
  </si>
  <si>
    <t>Coût de CONSTRUCTION</t>
  </si>
  <si>
    <t>Frais contingents</t>
  </si>
  <si>
    <t>Mobilier, Équipements non fixes ou spécialisés</t>
  </si>
  <si>
    <t>Période:</t>
  </si>
  <si>
    <t>Q1-2015</t>
  </si>
  <si>
    <t>Centre hospitalier</t>
  </si>
  <si>
    <t>Centre de réadaptation en déficience physique</t>
  </si>
  <si>
    <t>Centre de recherche</t>
  </si>
  <si>
    <t>Centre jeunesse</t>
  </si>
  <si>
    <t>Bloc opératoire incluant le service de chirurgie d'un jour</t>
  </si>
  <si>
    <t>Électrophysiologie - hémodynamie</t>
  </si>
  <si>
    <t>Unité de soins de courte durée - médecine et chirurgie</t>
  </si>
  <si>
    <t>Unité d'hospitalisation brève</t>
  </si>
  <si>
    <t>Unité de soins intensifs</t>
  </si>
  <si>
    <t>Unité de soins intermédiaires</t>
  </si>
  <si>
    <t>Unité de soins coronariens</t>
  </si>
  <si>
    <t>Unité néonatale de soins intensifs</t>
  </si>
  <si>
    <t>Unité d'obstétrique - mère-enfant</t>
  </si>
  <si>
    <t>Unité de soins de courte durée - santé mentale (psychiatrie)</t>
  </si>
  <si>
    <t>Unité en soins palliatifs de fin de vie</t>
  </si>
  <si>
    <t>Oncologie</t>
  </si>
  <si>
    <t>Laboratoire de biologie médicale</t>
  </si>
  <si>
    <t>Nutrition clinique/psychologie/service social</t>
  </si>
  <si>
    <t>Retraitement des dispositifs médicaux</t>
  </si>
  <si>
    <t>Approvisionnement /distribution/lingerie</t>
  </si>
  <si>
    <t>Technologie de l'information, communication TIC</t>
  </si>
  <si>
    <t>Plateforme technique haut niveau</t>
  </si>
  <si>
    <t>( Somme des sections I + II )</t>
  </si>
  <si>
    <t>Coût de projet  "IMMOBILISATION"</t>
  </si>
  <si>
    <t>Majoration des coûts de construction (Disparité régionale)</t>
  </si>
  <si>
    <t>Indice:</t>
  </si>
  <si>
    <t>Coût projet, incluant toutes les majorations applicables</t>
  </si>
  <si>
    <t>Taux</t>
  </si>
  <si>
    <t>01</t>
  </si>
  <si>
    <t>Rivière-du-Loup</t>
  </si>
  <si>
    <t>Rimouski</t>
  </si>
  <si>
    <t>02</t>
  </si>
  <si>
    <t>Roberval</t>
  </si>
  <si>
    <t>Chicoutimi</t>
  </si>
  <si>
    <t>03</t>
  </si>
  <si>
    <t>Québec</t>
  </si>
  <si>
    <t>Portneuf</t>
  </si>
  <si>
    <t>Charlevoix</t>
  </si>
  <si>
    <t>Chaudière</t>
  </si>
  <si>
    <t>04</t>
  </si>
  <si>
    <t>Haute-Mauricie</t>
  </si>
  <si>
    <t>La Tuque</t>
  </si>
  <si>
    <t>05</t>
  </si>
  <si>
    <t>Estrie</t>
  </si>
  <si>
    <t>06</t>
  </si>
  <si>
    <t>07</t>
  </si>
  <si>
    <t>Hull</t>
  </si>
  <si>
    <t>Labelle</t>
  </si>
  <si>
    <t>08</t>
  </si>
  <si>
    <t>Abitibi</t>
  </si>
  <si>
    <t>09</t>
  </si>
  <si>
    <t>Baie Comeau</t>
  </si>
  <si>
    <t>Forestville</t>
  </si>
  <si>
    <t>Escoumains</t>
  </si>
  <si>
    <t>Sept-Iles</t>
  </si>
  <si>
    <t>Fermont</t>
  </si>
  <si>
    <t>Havre-Saint-Pierre</t>
  </si>
  <si>
    <t>Sans accès routier</t>
  </si>
  <si>
    <t>10</t>
  </si>
  <si>
    <t>Baie-James</t>
  </si>
  <si>
    <t>Chibougamau</t>
  </si>
  <si>
    <t>11</t>
  </si>
  <si>
    <t>Ste-Anne-des-Monts</t>
  </si>
  <si>
    <t>Gaspé</t>
  </si>
  <si>
    <t>Bonaventure</t>
  </si>
  <si>
    <t>Iles-de-la-Madelaine</t>
  </si>
  <si>
    <t>12</t>
  </si>
  <si>
    <t>Chaudières-Appalaches</t>
  </si>
  <si>
    <t>13</t>
  </si>
  <si>
    <t>Laval</t>
  </si>
  <si>
    <t>14</t>
  </si>
  <si>
    <t>Lanaudière</t>
  </si>
  <si>
    <t>15</t>
  </si>
  <si>
    <t>Laurentides</t>
  </si>
  <si>
    <t>16</t>
  </si>
  <si>
    <t>Montérégie</t>
  </si>
  <si>
    <t>17</t>
  </si>
  <si>
    <t>18</t>
  </si>
  <si>
    <t>Net des taxes</t>
  </si>
  <si>
    <t>Chaufferie</t>
  </si>
  <si>
    <t>Suppléance rénale par traitement de dialyse</t>
  </si>
  <si>
    <t>UNITÉS FONCTIONNELLES</t>
  </si>
  <si>
    <t>CHSLD</t>
  </si>
  <si>
    <t>CLSC</t>
  </si>
  <si>
    <t>MISSIONS</t>
  </si>
  <si>
    <t>Démolition "Standard"</t>
  </si>
  <si>
    <t>F2010</t>
  </si>
  <si>
    <t>F2020</t>
  </si>
  <si>
    <t>Démolition avec contamination (amiante)</t>
  </si>
  <si>
    <t>v</t>
  </si>
  <si>
    <t>Ü</t>
  </si>
  <si>
    <t>CONTINGENCES</t>
  </si>
  <si>
    <t>INDEXATION</t>
  </si>
  <si>
    <t>Période</t>
  </si>
  <si>
    <t>Z10</t>
  </si>
  <si>
    <t>TAXES</t>
  </si>
  <si>
    <t>TPS</t>
  </si>
  <si>
    <t>Q1-2007</t>
  </si>
  <si>
    <t>Z20</t>
  </si>
  <si>
    <t>ADM+PROFIT</t>
  </si>
  <si>
    <t>TVQ</t>
  </si>
  <si>
    <t>Z30</t>
  </si>
  <si>
    <t>MISE EN ŒUVRE</t>
  </si>
  <si>
    <t>Facteur ajout de taxes</t>
  </si>
  <si>
    <t>Valeur = ARRONDI.SUP(au $100 près)</t>
  </si>
  <si>
    <t>$ INITIAL</t>
  </si>
  <si>
    <t>Æ</t>
  </si>
  <si>
    <t>HONORAIRES PROFESSIONNELS</t>
  </si>
  <si>
    <t>COÛT TOTAL</t>
  </si>
  <si>
    <t>INCLUS</t>
  </si>
  <si>
    <t>Total</t>
  </si>
  <si>
    <t>$ / m²</t>
  </si>
  <si>
    <t>Taxes</t>
  </si>
  <si>
    <t>Montant desTaxes</t>
  </si>
  <si>
    <t>2142</t>
  </si>
  <si>
    <r>
      <t xml:space="preserve">Coût de la chaufferie basé sur le projet Baie St-Paul </t>
    </r>
    <r>
      <rPr>
        <b/>
        <sz val="10"/>
        <color theme="1"/>
        <rFont val="Arial"/>
        <family val="2"/>
      </rPr>
      <t>$ 4100</t>
    </r>
    <r>
      <rPr>
        <sz val="10"/>
        <rFont val="Arial"/>
        <family val="2"/>
      </rPr>
      <t xml:space="preserve"> en date de </t>
    </r>
    <r>
      <rPr>
        <b/>
        <sz val="10"/>
        <color theme="1"/>
        <rFont val="Arial"/>
        <family val="2"/>
      </rPr>
      <t>Q2-2014</t>
    </r>
    <r>
      <rPr>
        <sz val="10"/>
        <rFont val="Arial"/>
        <family val="2"/>
      </rPr>
      <t xml:space="preserve"> indice réel 143.6</t>
    </r>
  </si>
  <si>
    <t>Q2-2014</t>
  </si>
  <si>
    <t>$ 1838 représente le coût moyen ( 66 lits @ 198 lits)</t>
  </si>
  <si>
    <t>lits</t>
  </si>
  <si>
    <t>Aménagement extérieur (sans stationnement)</t>
  </si>
  <si>
    <t>Stationnement sous-terrain</t>
  </si>
  <si>
    <t>Stationnement standard (en surface)</t>
  </si>
  <si>
    <t>AMÉNAGEMENT EXTÉRIEUR</t>
  </si>
  <si>
    <t>U.F. 1</t>
  </si>
  <si>
    <t>U.F. 2</t>
  </si>
  <si>
    <t>U.F. 3</t>
  </si>
  <si>
    <t>U.F. 4</t>
  </si>
  <si>
    <t>U.F. 5</t>
  </si>
  <si>
    <t>Q</t>
  </si>
  <si>
    <t>concatener</t>
  </si>
  <si>
    <t>Q1-</t>
  </si>
  <si>
    <t>Q2-</t>
  </si>
  <si>
    <t>Q3-</t>
  </si>
  <si>
    <t>Q4-</t>
  </si>
  <si>
    <t>Tableau de recherche du trimestre actuel</t>
  </si>
  <si>
    <t>Coûts paramétriques :</t>
  </si>
  <si>
    <t>Trimestre actuel:</t>
  </si>
  <si>
    <t>Indéxation des coûts (statistiques Canada)</t>
  </si>
  <si>
    <t>Facteur mult.</t>
  </si>
  <si>
    <t>Qté.</t>
  </si>
  <si>
    <t>x   Coût unit.</t>
  </si>
  <si>
    <t>Travaux sur l'emplacement et stationnement</t>
  </si>
  <si>
    <t xml:space="preserve">ART </t>
  </si>
  <si>
    <r>
      <t xml:space="preserve">Unité fonctionnelle </t>
    </r>
    <r>
      <rPr>
        <i/>
        <sz val="10"/>
        <color indexed="8"/>
        <rFont val="Arial"/>
        <family val="2"/>
      </rPr>
      <t>(réaménagement dans l'existant)</t>
    </r>
  </si>
  <si>
    <t>Montant sans taxe</t>
  </si>
  <si>
    <t>ART</t>
  </si>
  <si>
    <t>Le facteur de majoration appliqué pour  la disparité régionale est de:</t>
  </si>
  <si>
    <r>
      <t>Mission</t>
    </r>
    <r>
      <rPr>
        <i/>
        <sz val="10"/>
        <color indexed="8"/>
        <rFont val="Arial"/>
        <family val="2"/>
      </rPr>
      <t xml:space="preserve"> (construction neuve ou agrandissement) Inclus fondations</t>
    </r>
  </si>
  <si>
    <t>Sélectionnez la date de production de l'estimé</t>
  </si>
  <si>
    <r>
      <t>Inscrire l'indice des prix de la construction, «</t>
    </r>
    <r>
      <rPr>
        <b/>
        <i/>
        <sz val="9"/>
        <rFont val="Arial"/>
        <family val="2"/>
      </rPr>
      <t>BÂTIMENTS INSTITUTIONNELS</t>
    </r>
    <r>
      <rPr>
        <sz val="11"/>
        <rFont val="Arial"/>
        <family val="2"/>
      </rPr>
      <t>» pour le trimestre de:</t>
    </r>
  </si>
  <si>
    <t>Faite votre sélection et inscrire le nombre de CASES de stationnement</t>
  </si>
  <si>
    <t>Faite votre sélection et inscrire la superficie nette d'emplacement (SNE)</t>
  </si>
  <si>
    <r>
      <t>Démolition</t>
    </r>
    <r>
      <rPr>
        <i/>
        <sz val="14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(préalable à un réaménagement)</t>
    </r>
  </si>
  <si>
    <t>Sélectionnez au besoin et inscrire une superficie</t>
  </si>
  <si>
    <t>Sélectionnez dans la liste l'U.F. concernée et inscrire une superficie</t>
  </si>
  <si>
    <t>Sélectionnez dans la liste la MISSION concernée et inscrire une superficie</t>
  </si>
  <si>
    <t>Sélectionnez dans la liste, la région dans laquelle les travaux seront effectués?</t>
  </si>
  <si>
    <t>Inscrire le montant total sans taxes</t>
  </si>
  <si>
    <t>Inscrire un bref descriptif du projet</t>
  </si>
  <si>
    <t>ü</t>
  </si>
  <si>
    <t>ð</t>
  </si>
  <si>
    <t>Technologies de l’information et des communications (TIC)</t>
  </si>
  <si>
    <t>Travaux de construction</t>
  </si>
  <si>
    <t/>
  </si>
  <si>
    <t>Mauricie</t>
  </si>
  <si>
    <t>Montréal</t>
  </si>
  <si>
    <t>Témiscamingue</t>
  </si>
  <si>
    <t>Nunavik sans accès routier</t>
  </si>
  <si>
    <t>Baie James avec accès routier</t>
  </si>
  <si>
    <t>---------------------------------------------------------------------------------------</t>
  </si>
  <si>
    <t>Saguenay</t>
  </si>
  <si>
    <t>Lac St-Jean</t>
  </si>
  <si>
    <t>Baie James sans accès routier</t>
  </si>
  <si>
    <t>01 - BAS ST-LAURENT</t>
  </si>
  <si>
    <t>02 - SAGUENAY - LAC ST-JEAN</t>
  </si>
  <si>
    <t>03 - QUÉBEC</t>
  </si>
  <si>
    <t>04 - MAURICIE ET CENTRE DU QUÉBEC</t>
  </si>
  <si>
    <t>05 - ESTRIE</t>
  </si>
  <si>
    <t>06 - MONTRÉAL-CENTRE</t>
  </si>
  <si>
    <t>07 - OUTAOUAIS</t>
  </si>
  <si>
    <t>08 - ABITIBI - TEMISCAMINGUE</t>
  </si>
  <si>
    <t>09 - COTE-NORD</t>
  </si>
  <si>
    <t>10 - BAIE-JAMES</t>
  </si>
  <si>
    <t>11 - GASPÉSIE  ILES-DE-LA-MADELAINE</t>
  </si>
  <si>
    <t>12 - CHAUDIÈRES-APPALACHES</t>
  </si>
  <si>
    <t>13 - LAVAL</t>
  </si>
  <si>
    <t>14 - LANAUDIÈRE</t>
  </si>
  <si>
    <t>15 - LAURENTIDES</t>
  </si>
  <si>
    <t>16 - MONTÉRÉGIE</t>
  </si>
  <si>
    <t xml:space="preserve">17 - NUNAVIK  </t>
  </si>
  <si>
    <t>18 - CONSEIL CRI DE LA BAIE JAMES</t>
  </si>
  <si>
    <t>Fin de la liste</t>
  </si>
  <si>
    <t>Index de référence: 1,00 (Québec)      Date: Octobre 2015</t>
  </si>
  <si>
    <t>Inscrire un bref descriptif et le montant total sans taxes</t>
  </si>
  <si>
    <r>
      <t xml:space="preserve">Coûts références de </t>
    </r>
    <r>
      <rPr>
        <i/>
        <sz val="14"/>
        <color theme="1" tint="0.249977111117893"/>
        <rFont val="Arial"/>
        <family val="2"/>
      </rPr>
      <t>CONSTRUCTION</t>
    </r>
  </si>
  <si>
    <t>Responsible de l'estimation, nom et titre</t>
  </si>
  <si>
    <t>Équipements médicaux spécialisés (EMS)</t>
  </si>
  <si>
    <t>Mobilier et équipements généraux (MEG)</t>
  </si>
  <si>
    <t>Par:</t>
  </si>
  <si>
    <t>Données initiales et identification du projet</t>
  </si>
  <si>
    <t>Total des frais contingents</t>
  </si>
  <si>
    <t>DIAGNOSTIQUES THÉRAPEUTIQUES</t>
  </si>
  <si>
    <t>HOSPITALISATION</t>
  </si>
  <si>
    <t>AMBULATOIRES</t>
  </si>
  <si>
    <t>ADMINISTRATIFS</t>
  </si>
  <si>
    <t>SOUTIEN CLINIQUE</t>
  </si>
  <si>
    <t>SOUTIEN GÉNÉRAL</t>
  </si>
  <si>
    <t>AUTRES</t>
  </si>
  <si>
    <t>CENTRE DE RÉADAPTATION EN DÉFICIENCE PHYSIQUE</t>
  </si>
  <si>
    <t>CENTRE DE RECHERCHES</t>
  </si>
  <si>
    <t>CENTRE JEUNESSE</t>
  </si>
  <si>
    <t>-----------------------------------------------------------------------------------</t>
  </si>
  <si>
    <t>HONORAIRES</t>
  </si>
  <si>
    <t>DÉMOLITION</t>
  </si>
  <si>
    <t>Indice RÉEL</t>
  </si>
  <si>
    <t>DÉMOLITION SÉLECTIVE DE BÂTIMENT (F20)</t>
  </si>
  <si>
    <t>Liste: Mission_D</t>
  </si>
  <si>
    <t>Liste: AmenagementExt_D</t>
  </si>
  <si>
    <t>Liste: Stationnement_D</t>
  </si>
  <si>
    <t>Liste: DemolitionF2010</t>
  </si>
  <si>
    <t>Liste: DemolitionF2020</t>
  </si>
  <si>
    <t>Liste: UniteFonctionnelle_D</t>
  </si>
  <si>
    <t>Indice</t>
  </si>
  <si>
    <t>COÛT INITIAUX</t>
  </si>
  <si>
    <t>Buanderie</t>
  </si>
  <si>
    <t>Facteur</t>
  </si>
  <si>
    <t>FIN</t>
  </si>
  <si>
    <t>Tableau d'indexation et de majoration des coûts pour estimation à l'étape d'avant-projet</t>
  </si>
  <si>
    <t>$ ART</t>
  </si>
  <si>
    <t>$ ARRONDI</t>
  </si>
  <si>
    <t>Coûts qui seront utilisés</t>
  </si>
  <si>
    <t>dans le formulaire</t>
  </si>
  <si>
    <t>Ajout des taxes</t>
  </si>
  <si>
    <t>Ajout de la contingence de construction</t>
  </si>
  <si>
    <t>Ajout des honoraires professionnels</t>
  </si>
  <si>
    <t xml:space="preserve">Coût total </t>
  </si>
  <si>
    <t>Coût ART</t>
  </si>
  <si>
    <t>Coût ART ARRONDI</t>
  </si>
  <si>
    <t>CONTINGENCE DE CONSTRUCTION</t>
  </si>
  <si>
    <t xml:space="preserve">COÛTS INITIAUX </t>
  </si>
  <si>
    <t>Formule arrondi différente!</t>
  </si>
  <si>
    <t>NE PAS MODIFIER.  Des listes déroulantes sont liées à ce tableau</t>
  </si>
  <si>
    <t xml:space="preserve">Trimestre </t>
  </si>
  <si>
    <t>Dernière mise à jour des coûts</t>
  </si>
  <si>
    <t>COÛT FINAL POUR L'ESTIMÉ</t>
  </si>
  <si>
    <t>Récupération des taxes</t>
  </si>
  <si>
    <t>Après récupération des taxes</t>
  </si>
  <si>
    <t>Facteur applicable</t>
  </si>
  <si>
    <t>AMÉNAGEMENT EXTÉRIEUR / STATIONNEMENT</t>
  </si>
  <si>
    <t>CONCEPTION</t>
  </si>
  <si>
    <r>
      <rPr>
        <b/>
        <i/>
        <sz val="10"/>
        <color rgb="FFC00000"/>
        <rFont val="Arial"/>
        <family val="2"/>
      </rPr>
      <t>AVEC</t>
    </r>
    <r>
      <rPr>
        <i/>
        <sz val="10"/>
        <color theme="1" tint="0.249977111117893"/>
        <rFont val="Arial"/>
        <family val="2"/>
      </rPr>
      <t xml:space="preserve"> taxes</t>
    </r>
  </si>
  <si>
    <r>
      <rPr>
        <b/>
        <i/>
        <sz val="10"/>
        <color rgb="FFC00000"/>
        <rFont val="Arial"/>
        <family val="2"/>
      </rPr>
      <t>SANS</t>
    </r>
    <r>
      <rPr>
        <i/>
        <sz val="10"/>
        <color theme="1" tint="0.249977111117893"/>
        <rFont val="Arial"/>
        <family val="2"/>
      </rPr>
      <t xml:space="preserve"> taxes</t>
    </r>
  </si>
  <si>
    <t>Les coût initiaux sont indexés au trimestre de la dernière mise à jour</t>
  </si>
  <si>
    <t>RÉGIONS</t>
  </si>
  <si>
    <t>Facteur d'indexation à la date de production de l'estimé:</t>
  </si>
  <si>
    <t>U.F. 6</t>
  </si>
  <si>
    <t>U.F. 7</t>
  </si>
  <si>
    <t>U.F. 8</t>
  </si>
  <si>
    <t>U.F. 9</t>
  </si>
  <si>
    <t>U.F. 10</t>
  </si>
  <si>
    <t>U.F. 11</t>
  </si>
  <si>
    <t>U.F. 12</t>
  </si>
  <si>
    <t>U.F. 13</t>
  </si>
  <si>
    <t>U.F. 14</t>
  </si>
  <si>
    <t>U.F. 15</t>
  </si>
  <si>
    <t>Autres constructions</t>
  </si>
  <si>
    <t>AUTRES CONSTRUCTION</t>
  </si>
  <si>
    <t>Nom de l'établissement qui produit le présent estimé</t>
  </si>
  <si>
    <t>Projet:</t>
  </si>
  <si>
    <t>Description:</t>
  </si>
  <si>
    <t>No.projet:</t>
  </si>
  <si>
    <t>Estimé le:</t>
  </si>
  <si>
    <t>Estimé réalisé et soumis par:</t>
  </si>
  <si>
    <t>Coût de projet projeté:</t>
  </si>
  <si>
    <t>Le coût de projet est arrondi aux 10K</t>
  </si>
  <si>
    <t>Inscrire le titre du projet, que vous désirez voir apparaître dans l'entête principale</t>
  </si>
  <si>
    <t>Inscrire le numéro du projet</t>
  </si>
  <si>
    <t>MISSIONS: Vous pouvez sélectionner jusqu'à 6 missions différentes</t>
  </si>
  <si>
    <t>UNITÉS FONCTIONNELLES: Vous pouvez sélectionner jusqu'à 15 U.F.</t>
  </si>
  <si>
    <t>Autre construction.  Inscrire la supercicie ET le coût / mètre carré</t>
  </si>
  <si>
    <t>DÉCONTAMINATION</t>
  </si>
  <si>
    <t>Liste: Decontamination_D</t>
  </si>
  <si>
    <t>Décontamination (rébus enfouis)</t>
  </si>
  <si>
    <t>Décontamination (hydrocarbures)</t>
  </si>
  <si>
    <t>Décontamination, spécifier le volume à décontaminer</t>
  </si>
  <si>
    <t>! ATTENTION !  L'indice des prix tel qu'il a été entré est incompatible.  Corrigez le POINT ou la VIRGULE de la décimale.</t>
  </si>
  <si>
    <t>Mission.1</t>
  </si>
  <si>
    <t>Mission.2</t>
  </si>
  <si>
    <t>Mission.3</t>
  </si>
  <si>
    <t>Mission.4</t>
  </si>
  <si>
    <t>Mission.5</t>
  </si>
  <si>
    <t>Mission.6</t>
  </si>
  <si>
    <t>Autre.1</t>
  </si>
  <si>
    <t>Autre.2</t>
  </si>
  <si>
    <t>Autre.3</t>
  </si>
  <si>
    <t>Autre.4</t>
  </si>
  <si>
    <t>Autre.5</t>
  </si>
  <si>
    <r>
      <rPr>
        <b/>
        <i/>
        <sz val="9"/>
        <color rgb="FFC00000"/>
        <rFont val="Arial"/>
        <family val="2"/>
      </rPr>
      <t xml:space="preserve">! IMPORTANT ! </t>
    </r>
    <r>
      <rPr>
        <i/>
        <sz val="9"/>
        <color theme="1" tint="0.14999847407452621"/>
        <rFont val="Arial"/>
        <family val="2"/>
      </rPr>
      <t xml:space="preserve">Utiliser le point ou la virgule pour entrer la décimale
</t>
    </r>
    <r>
      <rPr>
        <sz val="9"/>
        <color theme="1" tint="0.14999847407452621"/>
        <rFont val="Arial"/>
        <family val="2"/>
      </rPr>
      <t>(cela dépend du réglage des paramètres de votre ordinateur)</t>
    </r>
  </si>
  <si>
    <t>Q2-2015</t>
  </si>
  <si>
    <t>Q4-2015</t>
  </si>
  <si>
    <t>Q3-2015</t>
  </si>
  <si>
    <t>Q1-2015 @ Q4-2015</t>
  </si>
  <si>
    <t>I</t>
  </si>
  <si>
    <t>II</t>
  </si>
  <si>
    <t>III</t>
  </si>
  <si>
    <t>IV</t>
  </si>
  <si>
    <t>V</t>
  </si>
  <si>
    <t>VI</t>
  </si>
  <si>
    <t>VII</t>
  </si>
  <si>
    <t>Q1-1900</t>
  </si>
  <si>
    <t>Q2-1900</t>
  </si>
  <si>
    <t>Q3-1900</t>
  </si>
  <si>
    <t>Q4-1900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</si>
  <si>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</si>
  <si>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</si>
  <si>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</si>
  <si>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</si>
  <si>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</si>
  <si>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</si>
  <si>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</si>
  <si>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</si>
  <si>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</si>
  <si>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</si>
  <si>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</si>
  <si>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</si>
  <si>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</si>
  <si>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</si>
  <si>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</si>
  <si>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</si>
  <si>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</si>
  <si>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</si>
  <si>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</si>
  <si>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</si>
  <si>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</si>
  <si>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</si>
  <si>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</si>
  <si>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</si>
  <si>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</si>
  <si>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</si>
  <si>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</si>
  <si>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</si>
  <si>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(31)</t>
  </si>
  <si>
    <t>(30)</t>
  </si>
  <si>
    <t>(32)</t>
  </si>
  <si>
    <t>(33)</t>
  </si>
  <si>
    <t>(34)</t>
  </si>
  <si>
    <t>(35)</t>
  </si>
  <si>
    <t>(36)</t>
  </si>
  <si>
    <t>(37)</t>
  </si>
  <si>
    <t>(38)</t>
  </si>
  <si>
    <t>(39)</t>
  </si>
  <si>
    <t>Unité de réadaptation fonctionnelle intensive (URFI)</t>
  </si>
  <si>
    <t>Autres espaces (gymnase, bains thérapeutiques, etc.)</t>
  </si>
  <si>
    <t>Unité de réadaptation en internat</t>
  </si>
  <si>
    <t>Q4-2014</t>
  </si>
  <si>
    <t>Unité de vie</t>
  </si>
  <si>
    <t>Autres aménagements</t>
  </si>
  <si>
    <t>Q2-2012</t>
  </si>
  <si>
    <t>Q3-2012</t>
  </si>
  <si>
    <t>Autres aménagements (services communs)</t>
  </si>
  <si>
    <t>EAST ANGUS P01117 unité de vie</t>
  </si>
  <si>
    <t>EAST ANGUS P01117 services communs</t>
  </si>
  <si>
    <t>ST-JEROME P01218 aménag santé mentale</t>
  </si>
  <si>
    <t xml:space="preserve">coût par MSSS (2500$ ART) </t>
  </si>
  <si>
    <t>formule (CENTRE JEUNESSE-INTERNAT)</t>
  </si>
  <si>
    <t>CENTRE JEUNESSE. RÉF villa frazerville 1646-démolition(166)=1580 en Q4-2008 à Q4-2014 =1734</t>
  </si>
  <si>
    <t>formule (RÉADAPTATION-unité de réadaptation)</t>
  </si>
  <si>
    <t>sol AB</t>
  </si>
  <si>
    <t>coût / tonne</t>
  </si>
  <si>
    <t>transport</t>
  </si>
  <si>
    <t>total</t>
  </si>
  <si>
    <t>sol BC</t>
  </si>
  <si>
    <t>sol métaux et HAP</t>
  </si>
  <si>
    <t>HYDROCARBURE</t>
  </si>
  <si>
    <t>MOYENNE  sols AB-BC-CD-HAP</t>
  </si>
  <si>
    <t>En moyenne, la masse volumique de l'excavation pour la décontamination est de :</t>
  </si>
  <si>
    <t>2 tonnes / m3</t>
  </si>
  <si>
    <t xml:space="preserve">Il faut prévoir excaver un minimum de </t>
  </si>
  <si>
    <t>2 mètres</t>
  </si>
  <si>
    <t>Exprimé en superficie (m2)</t>
  </si>
  <si>
    <t xml:space="preserve">La profondeur d'excavation sera fixée à </t>
  </si>
  <si>
    <t>mètres</t>
  </si>
  <si>
    <t xml:space="preserve">Le poids par mètres cubes sera fixé à </t>
  </si>
  <si>
    <t>tonnes / m3</t>
  </si>
  <si>
    <t>Décontamination (prix en tonne métrique)</t>
  </si>
  <si>
    <t>coût</t>
  </si>
  <si>
    <t>profondeur excav.</t>
  </si>
  <si>
    <t>tonne / m3</t>
  </si>
  <si>
    <t>coût/m2</t>
  </si>
  <si>
    <t>transcrire ce coût à la colonne E</t>
  </si>
  <si>
    <t>sol C (HAP)</t>
  </si>
  <si>
    <t>Bâtiment seulement</t>
  </si>
  <si>
    <t>Liste: Buanderie_D</t>
  </si>
  <si>
    <t>Liste:Chaufferie_D</t>
  </si>
  <si>
    <t>Kiosque</t>
  </si>
  <si>
    <t>! IMPORTANT !  Inscrire, à la section V,  le coût des ÉQUIPEMENTS de buanderie .</t>
  </si>
  <si>
    <r>
      <t xml:space="preserve">Aux fins de calcul du formulaire d'estimation, la décontamination sera calculée en </t>
    </r>
    <r>
      <rPr>
        <b/>
        <sz val="12"/>
        <rFont val="Arial"/>
        <family val="2"/>
      </rPr>
      <t>mètres CUBES</t>
    </r>
    <r>
      <rPr>
        <sz val="12"/>
        <rFont val="Arial"/>
        <family val="2"/>
      </rPr>
      <t xml:space="preserve"> plutôt qu'en tonnes</t>
    </r>
  </si>
  <si>
    <t>Décontamination, spécifier le VOLUME de sol à décontaminer</t>
  </si>
  <si>
    <t>Autre mobilier ou équipement</t>
  </si>
  <si>
    <t>Équipements industriels pour buanderie</t>
  </si>
  <si>
    <t>attention formule dans H12 »»»</t>
  </si>
  <si>
    <t>Liste disponible</t>
  </si>
  <si>
    <t xml:space="preserve">Agence de la santé et des services sociaux de l'Abitibi-Témiscamingue-08 </t>
  </si>
  <si>
    <t>Centre jeunesse AT</t>
  </si>
  <si>
    <t>Nouveau centre jeunesse et CLSC</t>
  </si>
  <si>
    <t>P2015-AB-N</t>
  </si>
  <si>
    <t>Région:   Abitibi</t>
  </si>
  <si>
    <t>A-R Jean,  estimateur</t>
  </si>
  <si>
    <t>Décontamination (prix converti en mètre cube)</t>
  </si>
  <si>
    <t>(40)</t>
  </si>
  <si>
    <t>(41)</t>
  </si>
  <si>
    <t>coûts AVANT révision de Q4-2018 par AL</t>
  </si>
  <si>
    <t>Q3-2018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</si>
</sst>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\-* #,##0.00\ &quot;$&quot;_-;_-* &quot;-&quot;??\ &quot;$&quot;_-;_-@_-"/>
    <numFmt numFmtId="165" formatCode="0.0%"/>
    <numFmt numFmtId="166" formatCode="#,###&quot; m²&quot;"/>
    <numFmt numFmtId="167" formatCode="#,###&quot; $/m²&quot;"/>
    <numFmt numFmtId="168" formatCode="_ * #,##0.00_)\ [$€-1]_ ;_ * \(#,##0.00\)\ [$€-1]_ ;_ * &quot;-&quot;??_)\ [$€-1]_ "/>
    <numFmt numFmtId="169" formatCode="_ * #,##0_)\ &quot;$&quot;_ ;_ * \(#,##0\)\ &quot;$&quot;_ ;_ * &quot;-&quot;??_)\ &quot;$&quot;_ ;_ @_ "/>
    <numFmt numFmtId="170" formatCode="_(* #,##0_);_(* \(#,##0\);_(* &quot;-&quot;??_);_(@_)"/>
    <numFmt numFmtId="171" formatCode="[$-F800]dddd\,\ mmmm\ dd\,\ yyyy"/>
    <numFmt numFmtId="172" formatCode="&quot;Facteur &quot;0.000&quot;  (5.7%)&quot;"/>
    <numFmt numFmtId="173" formatCode="_-* #,##0\ &quot;$&quot;_-;\-* #,##0\ &quot;$&quot;_-;_-* &quot;-&quot;??\ &quot;$&quot;_-;_-@_-"/>
    <numFmt numFmtId="174" formatCode="0.0000"/>
    <numFmt numFmtId="175" formatCode="0.0"/>
    <numFmt numFmtId="176" formatCode="_ * #,##0.00000000_)\ _$_ ;_ * \(#,##0.00000000\)\ _$_ ;_ * &quot;-&quot;??_)\ _$_ ;_ @_ "/>
    <numFmt numFmtId="177" formatCode="yyyy/mm/dd;@"/>
    <numFmt numFmtId="178" formatCode="0.0&quot; M$&quot;"/>
    <numFmt numFmtId="179" formatCode="0.000%"/>
    <numFmt numFmtId="180" formatCode="&quot;@   &quot;#,###&quot; $/m²&quot;"/>
    <numFmt numFmtId="181" formatCode="0#"/>
    <numFmt numFmtId="182" formatCode="&quot;@   &quot;#,###&quot; $/sne&quot;"/>
    <numFmt numFmtId="183" formatCode="#,###&quot; cases&quot;"/>
    <numFmt numFmtId="184" formatCode="&quot;@ &quot;#,###&quot; $/case&quot;"/>
    <numFmt numFmtId="185" formatCode="&quot;Estimé réalisé le:    &quot;\ dd\ mmmm\ yyyy"/>
    <numFmt numFmtId="186" formatCode="#,###&quot; m³&quot;"/>
    <numFmt numFmtId="187" formatCode="&quot;@   &quot;#,###&quot; $/m³&quot;"/>
  </numFmts>
  <fonts count="142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10"/>
      <name val="Helv"/>
    </font>
    <font>
      <sz val="9"/>
      <color indexed="63"/>
      <name val="Arial"/>
      <family val="2"/>
    </font>
    <font>
      <sz val="10"/>
      <color indexed="12"/>
      <name val="Helv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3" tint="-0.249977111117893"/>
      <name val="Arial"/>
      <family val="2"/>
    </font>
    <font>
      <i/>
      <sz val="8"/>
      <color theme="4" tint="-0.499984740745262"/>
      <name val="Arial"/>
      <family val="2"/>
    </font>
    <font>
      <b/>
      <i/>
      <sz val="8"/>
      <color theme="4" tint="-0.49998474074526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1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i/>
      <sz val="12"/>
      <color theme="0"/>
      <name val="Arial"/>
      <family val="2"/>
    </font>
    <font>
      <sz val="18"/>
      <name val="Arial"/>
      <family val="2"/>
    </font>
    <font>
      <sz val="12"/>
      <color indexed="63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sz val="16"/>
      <color theme="2"/>
      <name val="Arial"/>
      <family val="2"/>
    </font>
    <font>
      <b/>
      <sz val="16"/>
      <color theme="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9"/>
      <color theme="1" tint="0.249977111117893"/>
      <name val="Arial"/>
      <family val="2"/>
    </font>
    <font>
      <sz val="9"/>
      <color theme="1" tint="0.14999847407452621"/>
      <name val="Arial"/>
      <family val="2"/>
    </font>
    <font>
      <i/>
      <sz val="9"/>
      <color theme="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2"/>
      <name val="CommercialPi BT"/>
      <family val="1"/>
      <charset val="2"/>
    </font>
    <font>
      <sz val="14"/>
      <color theme="1" tint="0.34998626667073579"/>
      <name val="Arial"/>
      <family val="2"/>
    </font>
    <font>
      <i/>
      <sz val="12"/>
      <color theme="1" tint="0.249977111117893"/>
      <name val="Arial"/>
      <family val="2"/>
    </font>
    <font>
      <sz val="14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b/>
      <i/>
      <sz val="12"/>
      <color theme="1" tint="0.249977111117893"/>
      <name val="Arial"/>
      <family val="2"/>
    </font>
    <font>
      <i/>
      <sz val="14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8"/>
      <color theme="1" tint="0.249977111117893"/>
      <name val="Arial"/>
      <family val="2"/>
    </font>
    <font>
      <sz val="36"/>
      <color rgb="FF0070C0"/>
      <name val="Wingdings"/>
      <charset val="2"/>
    </font>
    <font>
      <b/>
      <sz val="14"/>
      <color theme="1" tint="0.249977111117893"/>
      <name val="Arial"/>
      <family val="2"/>
    </font>
    <font>
      <sz val="22"/>
      <color rgb="FFC00000"/>
      <name val="Arial"/>
      <family val="2"/>
    </font>
    <font>
      <sz val="22"/>
      <color theme="1"/>
      <name val="Arial"/>
      <family val="2"/>
    </font>
    <font>
      <b/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8"/>
      <color theme="0" tint="-0.14999847407452621"/>
      <name val="Arial"/>
      <family val="2"/>
    </font>
    <font>
      <sz val="9"/>
      <color theme="1"/>
      <name val="Arial"/>
      <family val="2"/>
    </font>
    <font>
      <sz val="10"/>
      <color theme="1" tint="0.34998626667073579"/>
      <name val="Arial"/>
      <family val="2"/>
    </font>
    <font>
      <b/>
      <sz val="14"/>
      <color theme="1"/>
      <name val="Arial"/>
      <family val="2"/>
    </font>
    <font>
      <i/>
      <sz val="14"/>
      <color theme="1" tint="0.34998626667073579"/>
      <name val="Arial"/>
      <family val="2"/>
    </font>
    <font>
      <i/>
      <sz val="28"/>
      <color theme="1" tint="0.34998626667073579"/>
      <name val="Arial"/>
      <family val="2"/>
    </font>
    <font>
      <sz val="12"/>
      <color rgb="FF002060"/>
      <name val="Arial"/>
      <family val="2"/>
    </font>
    <font>
      <sz val="24"/>
      <color theme="1" tint="0.34998626667073579"/>
      <name val="Arial"/>
      <family val="2"/>
    </font>
    <font>
      <i/>
      <sz val="10"/>
      <color theme="1"/>
      <name val="Arial"/>
      <family val="2"/>
    </font>
    <font>
      <i/>
      <sz val="10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sz val="20"/>
      <color theme="1" tint="0.34998626667073579"/>
      <name val="Wingdings 3"/>
      <family val="1"/>
      <charset val="2"/>
    </font>
    <font>
      <b/>
      <i/>
      <sz val="18"/>
      <color theme="1" tint="0.249977111117893"/>
      <name val="Arial"/>
      <family val="2"/>
    </font>
    <font>
      <b/>
      <sz val="18"/>
      <color theme="1" tint="0.249977111117893"/>
      <name val="Arial"/>
      <family val="2"/>
    </font>
    <font>
      <b/>
      <i/>
      <sz val="14"/>
      <color theme="1" tint="0.249977111117893"/>
      <name val="Arial"/>
      <family val="2"/>
    </font>
    <font>
      <sz val="8"/>
      <color rgb="FF002060"/>
      <name val="Arial"/>
      <family val="2"/>
    </font>
    <font>
      <sz val="12"/>
      <color theme="1" tint="0.249977111117893"/>
      <name val="Wingdings 3"/>
      <family val="1"/>
      <charset val="2"/>
    </font>
    <font>
      <sz val="12"/>
      <color rgb="FFC00000"/>
      <name val="Arial"/>
      <family val="2"/>
    </font>
    <font>
      <i/>
      <sz val="11"/>
      <color theme="1" tint="0.249977111117893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8"/>
      <color rgb="FF002060"/>
      <name val="Arial"/>
      <family val="2"/>
    </font>
    <font>
      <sz val="11"/>
      <color rgb="FF002060"/>
      <name val="Arial"/>
      <family val="2"/>
    </font>
    <font>
      <i/>
      <sz val="10"/>
      <color indexed="8"/>
      <name val="Arial"/>
      <family val="2"/>
    </font>
    <font>
      <i/>
      <sz val="11"/>
      <color rgb="FF002060"/>
      <name val="Arial"/>
      <family val="2"/>
    </font>
    <font>
      <sz val="14"/>
      <color indexed="63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i/>
      <sz val="12"/>
      <color rgb="FF002060"/>
      <name val="Arial"/>
      <family val="2"/>
    </font>
    <font>
      <sz val="12"/>
      <color theme="0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color theme="4" tint="-0.499984740745262"/>
      <name val="Arial"/>
      <family val="2"/>
    </font>
    <font>
      <i/>
      <sz val="9"/>
      <color rgb="FF002060"/>
      <name val="Arial"/>
      <family val="2"/>
    </font>
    <font>
      <i/>
      <sz val="12"/>
      <color theme="1"/>
      <name val="Arial"/>
      <family val="2"/>
    </font>
    <font>
      <sz val="16"/>
      <color theme="0"/>
      <name val="Arial"/>
      <family val="2"/>
    </font>
    <font>
      <sz val="14"/>
      <name val="Wingdings"/>
      <charset val="2"/>
    </font>
    <font>
      <sz val="18"/>
      <name val="Wingdings"/>
      <charset val="2"/>
    </font>
    <font>
      <sz val="8"/>
      <color theme="1" tint="0.249977111117893"/>
      <name val="Arial"/>
      <family val="2"/>
    </font>
    <font>
      <b/>
      <i/>
      <sz val="9"/>
      <name val="Arial"/>
      <family val="2"/>
    </font>
    <font>
      <sz val="22"/>
      <name val="Wingdings"/>
      <charset val="2"/>
    </font>
    <font>
      <sz val="22"/>
      <color theme="6" tint="-0.499984740745262"/>
      <name val="Wingdings"/>
      <charset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 tint="0.14999847407452621"/>
      <name val="Arial"/>
      <family val="2"/>
    </font>
    <font>
      <sz val="1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sz val="24"/>
      <color theme="1"/>
      <name val="Wingdings"/>
      <charset val="2"/>
    </font>
    <font>
      <b/>
      <sz val="12"/>
      <color theme="9" tint="-0.249977111117893"/>
      <name val="Arial"/>
      <family val="2"/>
    </font>
    <font>
      <sz val="11"/>
      <color theme="1" tint="0.249977111117893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0"/>
      <color rgb="FF0070C0"/>
      <name val="Arial"/>
      <family val="2"/>
    </font>
    <font>
      <b/>
      <sz val="12"/>
      <color rgb="FF002060"/>
      <name val="Arial"/>
      <family val="2"/>
    </font>
    <font>
      <sz val="28"/>
      <color rgb="FF0070C0"/>
      <name val="Wingdings"/>
      <charset val="2"/>
    </font>
    <font>
      <sz val="10"/>
      <color rgb="FFC00000"/>
      <name val="Arial"/>
      <family val="2"/>
    </font>
    <font>
      <sz val="16"/>
      <color rgb="FFC00000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b/>
      <i/>
      <sz val="12"/>
      <color indexed="81"/>
      <name val="Arial"/>
      <family val="2"/>
    </font>
    <font>
      <b/>
      <sz val="20"/>
      <color theme="1" tint="0.249977111117893"/>
      <name val="Wingdings 3"/>
      <family val="1"/>
      <charset val="2"/>
    </font>
    <font>
      <sz val="20"/>
      <color theme="1" tint="0.249977111117893"/>
      <name val="Arial"/>
      <family val="2"/>
    </font>
    <font>
      <b/>
      <i/>
      <sz val="20"/>
      <color theme="1" tint="0.249977111117893"/>
      <name val="Arial"/>
      <family val="2"/>
    </font>
    <font>
      <b/>
      <i/>
      <sz val="10"/>
      <color rgb="FFC00000"/>
      <name val="Arial"/>
      <family val="2"/>
    </font>
    <font>
      <sz val="18"/>
      <color theme="1"/>
      <name val="Arial"/>
      <family val="2"/>
    </font>
    <font>
      <b/>
      <i/>
      <sz val="9"/>
      <color theme="1" tint="0.14999847407452621"/>
      <name val="Arial"/>
      <family val="2"/>
    </font>
    <font>
      <i/>
      <sz val="10"/>
      <color theme="1" tint="0.14999847407452621"/>
      <name val="Arial"/>
      <family val="2"/>
    </font>
    <font>
      <b/>
      <i/>
      <sz val="10"/>
      <color theme="1" tint="0.14999847407452621"/>
      <name val="Arial"/>
      <family val="2"/>
    </font>
    <font>
      <b/>
      <i/>
      <sz val="28"/>
      <color rgb="FF002060"/>
      <name val="Arial"/>
      <family val="2"/>
    </font>
    <font>
      <i/>
      <sz val="20"/>
      <color rgb="FF002060"/>
      <name val="Arial"/>
      <family val="2"/>
    </font>
    <font>
      <b/>
      <sz val="13"/>
      <color theme="1" tint="0.34998626667073579"/>
      <name val="Arial"/>
      <family val="2"/>
    </font>
    <font>
      <b/>
      <sz val="13"/>
      <name val="Arial"/>
      <family val="2"/>
    </font>
    <font>
      <b/>
      <i/>
      <sz val="9"/>
      <color rgb="FFC00000"/>
      <name val="Arial"/>
      <family val="2"/>
    </font>
    <font>
      <sz val="18"/>
      <color theme="1" tint="0.34998626667073579"/>
      <name val="Arial"/>
      <family val="2"/>
    </font>
    <font>
      <i/>
      <sz val="12"/>
      <color theme="1" tint="0.14999847407452621"/>
      <name val="Arial"/>
      <family val="2"/>
    </font>
    <font>
      <sz val="12"/>
      <color theme="1" tint="0.34998626667073579"/>
      <name val="Arial"/>
      <family val="2"/>
    </font>
    <font>
      <b/>
      <sz val="12"/>
      <color rgb="FFC00000"/>
      <name val="Arial"/>
      <family val="2"/>
    </font>
    <font>
      <sz val="12"/>
      <color theme="9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ck">
        <color rgb="FFC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24">
    <xf numFmtId="0" fontId="0" fillId="0" borderId="0"/>
    <xf numFmtId="0" fontId="4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8" fillId="0" borderId="0">
      <alignment horizontal="center"/>
    </xf>
    <xf numFmtId="0" fontId="9" fillId="3" borderId="0" applyProtection="0">
      <alignment horizontal="center" vertical="center"/>
    </xf>
    <xf numFmtId="0" fontId="9" fillId="4" borderId="0" applyProtection="0">
      <alignment horizontal="center" vertical="center"/>
      <protection locked="0"/>
    </xf>
    <xf numFmtId="0" fontId="9" fillId="5" borderId="0">
      <alignment horizontal="center" vertical="center"/>
      <protection locked="0"/>
    </xf>
    <xf numFmtId="0" fontId="9" fillId="6" borderId="0">
      <alignment horizontal="center" vertical="center"/>
      <protection locked="0"/>
    </xf>
    <xf numFmtId="168" fontId="6" fillId="0" borderId="0" applyFont="0" applyFill="0" applyBorder="0" applyAlignment="0" applyProtection="0"/>
    <xf numFmtId="166" fontId="10" fillId="0" borderId="0">
      <alignment horizontal="center"/>
    </xf>
    <xf numFmtId="164" fontId="11" fillId="0" borderId="0" applyFont="0" applyFill="0" applyBorder="0" applyAlignment="0" applyProtection="0"/>
    <xf numFmtId="0" fontId="6" fillId="0" borderId="0"/>
    <xf numFmtId="0" fontId="11" fillId="0" borderId="0"/>
    <xf numFmtId="9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43" fontId="6" fillId="0" borderId="0" applyFont="0" applyFill="0" applyBorder="0" applyAlignment="0" applyProtection="0"/>
  </cellStyleXfs>
  <cellXfs count="714">
    <xf numFmtId="0" fontId="0" fillId="0" borderId="0" xfId="0"/>
    <xf numFmtId="178" fontId="132" fillId="0" borderId="0" xfId="2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indent="3"/>
    </xf>
    <xf numFmtId="0" fontId="24" fillId="0" borderId="8" xfId="0" applyNumberFormat="1" applyFont="1" applyFill="1" applyBorder="1" applyAlignment="1" applyProtection="1">
      <alignment horizontal="left" vertical="center" indent="1"/>
    </xf>
    <xf numFmtId="0" fontId="24" fillId="0" borderId="9" xfId="0" applyNumberFormat="1" applyFont="1" applyFill="1" applyBorder="1" applyAlignment="1" applyProtection="1">
      <alignment horizontal="left" vertical="center"/>
    </xf>
    <xf numFmtId="0" fontId="34" fillId="0" borderId="7" xfId="12" applyFont="1" applyFill="1" applyBorder="1" applyAlignment="1" applyProtection="1">
      <alignment horizontal="right" vertical="center"/>
    </xf>
    <xf numFmtId="14" fontId="85" fillId="0" borderId="7" xfId="0" applyNumberFormat="1" applyFont="1" applyFill="1" applyBorder="1" applyAlignment="1" applyProtection="1">
      <alignment horizontal="right" vertical="center" indent="2"/>
    </xf>
    <xf numFmtId="169" fontId="87" fillId="0" borderId="0" xfId="0" applyNumberFormat="1" applyFont="1" applyBorder="1" applyAlignment="1" applyProtection="1">
      <alignment vertical="top"/>
    </xf>
    <xf numFmtId="0" fontId="0" fillId="0" borderId="7" xfId="0" applyFont="1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center" indent="3"/>
    </xf>
    <xf numFmtId="166" fontId="66" fillId="2" borderId="0" xfId="0" applyNumberFormat="1" applyFont="1" applyFill="1" applyBorder="1" applyAlignment="1" applyProtection="1">
      <alignment vertical="center"/>
      <protection locked="0"/>
    </xf>
    <xf numFmtId="180" fontId="66" fillId="0" borderId="0" xfId="0" applyNumberFormat="1" applyFont="1" applyFill="1" applyBorder="1" applyAlignment="1" applyProtection="1">
      <alignment vertical="center"/>
    </xf>
    <xf numFmtId="182" fontId="66" fillId="0" borderId="0" xfId="0" applyNumberFormat="1" applyFont="1" applyFill="1" applyBorder="1" applyAlignment="1" applyProtection="1">
      <alignment vertical="center"/>
    </xf>
    <xf numFmtId="183" fontId="66" fillId="2" borderId="0" xfId="0" applyNumberFormat="1" applyFont="1" applyFill="1" applyBorder="1" applyAlignment="1" applyProtection="1">
      <alignment vertical="center"/>
      <protection locked="0"/>
    </xf>
    <xf numFmtId="184" fontId="66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169" fontId="86" fillId="0" borderId="0" xfId="0" applyNumberFormat="1" applyFont="1" applyFill="1" applyBorder="1" applyAlignment="1" applyProtection="1">
      <alignment vertical="top"/>
    </xf>
    <xf numFmtId="42" fontId="66" fillId="0" borderId="25" xfId="0" applyNumberFormat="1" applyFont="1" applyFill="1" applyBorder="1" applyAlignment="1" applyProtection="1">
      <alignment vertical="center"/>
    </xf>
    <xf numFmtId="0" fontId="81" fillId="0" borderId="24" xfId="0" applyFont="1" applyFill="1" applyBorder="1" applyAlignment="1" applyProtection="1">
      <alignment horizontal="right" vertical="center"/>
    </xf>
    <xf numFmtId="0" fontId="93" fillId="0" borderId="24" xfId="0" applyFont="1" applyFill="1" applyBorder="1" applyAlignment="1" applyProtection="1">
      <alignment horizontal="right" vertical="center"/>
    </xf>
    <xf numFmtId="0" fontId="66" fillId="2" borderId="0" xfId="0" applyNumberFormat="1" applyFont="1" applyFill="1" applyBorder="1" applyAlignment="1" applyProtection="1">
      <alignment horizontal="left" vertical="center" indent="2"/>
      <protection locked="0"/>
    </xf>
    <xf numFmtId="0" fontId="19" fillId="0" borderId="22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right" vertical="center"/>
    </xf>
    <xf numFmtId="42" fontId="27" fillId="0" borderId="27" xfId="0" applyNumberFormat="1" applyFont="1" applyFill="1" applyBorder="1" applyAlignment="1" applyProtection="1">
      <alignment vertical="center"/>
    </xf>
    <xf numFmtId="165" fontId="30" fillId="0" borderId="27" xfId="3" applyNumberFormat="1" applyFont="1" applyFill="1" applyBorder="1" applyAlignment="1" applyProtection="1">
      <alignment vertical="center"/>
    </xf>
    <xf numFmtId="0" fontId="19" fillId="0" borderId="32" xfId="0" applyFont="1" applyFill="1" applyBorder="1" applyAlignment="1" applyProtection="1">
      <alignment horizontal="center" vertical="center"/>
    </xf>
    <xf numFmtId="0" fontId="26" fillId="0" borderId="33" xfId="0" applyFont="1" applyFill="1" applyBorder="1" applyProtection="1"/>
    <xf numFmtId="0" fontId="19" fillId="0" borderId="24" xfId="0" applyFont="1" applyFill="1" applyBorder="1" applyAlignment="1" applyProtection="1">
      <alignment horizontal="right" vertical="center"/>
    </xf>
    <xf numFmtId="0" fontId="18" fillId="0" borderId="26" xfId="0" applyFont="1" applyFill="1" applyBorder="1" applyAlignment="1" applyProtection="1">
      <alignment horizontal="center" vertical="center"/>
    </xf>
    <xf numFmtId="166" fontId="23" fillId="0" borderId="27" xfId="0" applyNumberFormat="1" applyFont="1" applyFill="1" applyBorder="1" applyAlignment="1" applyProtection="1">
      <alignment vertical="center"/>
    </xf>
    <xf numFmtId="0" fontId="16" fillId="0" borderId="24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left" vertical="center" indent="3"/>
    </xf>
    <xf numFmtId="0" fontId="16" fillId="0" borderId="27" xfId="0" applyFont="1" applyFill="1" applyBorder="1" applyAlignment="1" applyProtection="1">
      <alignment horizontal="left" indent="3"/>
    </xf>
    <xf numFmtId="0" fontId="16" fillId="0" borderId="26" xfId="0" applyFont="1" applyFill="1" applyBorder="1" applyAlignment="1" applyProtection="1">
      <alignment horizontal="center" vertical="center"/>
    </xf>
    <xf numFmtId="42" fontId="33" fillId="8" borderId="21" xfId="0" applyNumberFormat="1" applyFont="1" applyFill="1" applyBorder="1" applyAlignment="1" applyProtection="1">
      <alignment vertical="center"/>
    </xf>
    <xf numFmtId="42" fontId="25" fillId="0" borderId="23" xfId="0" applyNumberFormat="1" applyFont="1" applyFill="1" applyBorder="1" applyAlignment="1" applyProtection="1">
      <alignment vertical="center"/>
    </xf>
    <xf numFmtId="173" fontId="66" fillId="2" borderId="28" xfId="2" applyNumberFormat="1" applyFont="1" applyFill="1" applyBorder="1" applyAlignment="1" applyProtection="1">
      <alignment vertical="center"/>
      <protection locked="0"/>
    </xf>
    <xf numFmtId="42" fontId="16" fillId="0" borderId="34" xfId="0" applyNumberFormat="1" applyFont="1" applyFill="1" applyBorder="1" applyAlignment="1" applyProtection="1">
      <alignment vertical="center"/>
    </xf>
    <xf numFmtId="173" fontId="66" fillId="2" borderId="25" xfId="2" applyNumberFormat="1" applyFont="1" applyFill="1" applyBorder="1" applyAlignment="1" applyProtection="1">
      <alignment vertical="center"/>
      <protection locked="0"/>
    </xf>
    <xf numFmtId="0" fontId="38" fillId="8" borderId="29" xfId="0" applyFont="1" applyFill="1" applyBorder="1" applyAlignment="1" applyProtection="1">
      <alignment horizontal="right" vertical="center"/>
    </xf>
    <xf numFmtId="42" fontId="30" fillId="0" borderId="28" xfId="0" applyNumberFormat="1" applyFont="1" applyFill="1" applyBorder="1" applyAlignment="1" applyProtection="1">
      <alignment vertical="center"/>
    </xf>
    <xf numFmtId="165" fontId="29" fillId="0" borderId="8" xfId="3" applyNumberFormat="1" applyFont="1" applyFill="1" applyBorder="1" applyAlignment="1" applyProtection="1">
      <alignment vertical="center"/>
    </xf>
    <xf numFmtId="0" fontId="84" fillId="0" borderId="27" xfId="0" applyFont="1" applyFill="1" applyBorder="1" applyAlignment="1" applyProtection="1">
      <alignment horizontal="left" vertical="center" indent="2"/>
    </xf>
    <xf numFmtId="0" fontId="66" fillId="2" borderId="27" xfId="0" applyNumberFormat="1" applyFont="1" applyFill="1" applyBorder="1" applyAlignment="1" applyProtection="1">
      <alignment horizontal="left" vertical="center" indent="2"/>
      <protection locked="0"/>
    </xf>
    <xf numFmtId="166" fontId="66" fillId="2" borderId="27" xfId="0" applyNumberFormat="1" applyFont="1" applyFill="1" applyBorder="1" applyAlignment="1" applyProtection="1">
      <alignment vertical="center"/>
      <protection locked="0"/>
    </xf>
    <xf numFmtId="180" fontId="66" fillId="0" borderId="27" xfId="0" applyNumberFormat="1" applyFont="1" applyFill="1" applyBorder="1" applyAlignment="1" applyProtection="1">
      <alignment vertical="center"/>
    </xf>
    <xf numFmtId="42" fontId="66" fillId="0" borderId="28" xfId="0" applyNumberFormat="1" applyFont="1" applyFill="1" applyBorder="1" applyAlignment="1" applyProtection="1">
      <alignment vertical="center"/>
    </xf>
    <xf numFmtId="0" fontId="81" fillId="0" borderId="26" xfId="0" applyFont="1" applyFill="1" applyBorder="1" applyAlignment="1" applyProtection="1">
      <alignment horizontal="right" vertical="center"/>
    </xf>
    <xf numFmtId="0" fontId="93" fillId="0" borderId="26" xfId="0" applyFont="1" applyFill="1" applyBorder="1" applyAlignment="1" applyProtection="1">
      <alignment horizontal="right" vertical="center"/>
    </xf>
    <xf numFmtId="0" fontId="92" fillId="0" borderId="22" xfId="0" applyFont="1" applyFill="1" applyBorder="1" applyAlignment="1" applyProtection="1">
      <alignment horizontal="center"/>
    </xf>
    <xf numFmtId="0" fontId="90" fillId="0" borderId="8" xfId="0" applyFont="1" applyFill="1" applyBorder="1" applyAlignment="1" applyProtection="1">
      <alignment horizontal="left"/>
    </xf>
    <xf numFmtId="0" fontId="37" fillId="0" borderId="8" xfId="0" applyFont="1" applyFill="1" applyBorder="1" applyAlignment="1" applyProtection="1">
      <alignment horizontal="right"/>
    </xf>
    <xf numFmtId="0" fontId="37" fillId="0" borderId="8" xfId="0" applyFont="1" applyFill="1" applyBorder="1" applyAlignment="1" applyProtection="1">
      <alignment horizontal="center"/>
    </xf>
    <xf numFmtId="42" fontId="22" fillId="0" borderId="23" xfId="0" applyNumberFormat="1" applyFont="1" applyFill="1" applyBorder="1" applyAlignment="1" applyProtection="1"/>
    <xf numFmtId="0" fontId="92" fillId="0" borderId="30" xfId="0" applyFont="1" applyFill="1" applyBorder="1" applyAlignment="1" applyProtection="1">
      <alignment horizontal="center"/>
    </xf>
    <xf numFmtId="0" fontId="90" fillId="0" borderId="31" xfId="0" applyFont="1" applyFill="1" applyBorder="1" applyAlignment="1" applyProtection="1">
      <alignment horizontal="left"/>
    </xf>
    <xf numFmtId="0" fontId="37" fillId="0" borderId="31" xfId="0" applyFont="1" applyFill="1" applyBorder="1" applyAlignment="1" applyProtection="1">
      <alignment horizontal="right"/>
    </xf>
    <xf numFmtId="0" fontId="37" fillId="0" borderId="31" xfId="0" applyFont="1" applyFill="1" applyBorder="1" applyAlignment="1" applyProtection="1">
      <alignment horizontal="center"/>
    </xf>
    <xf numFmtId="42" fontId="22" fillId="0" borderId="35" xfId="0" applyNumberFormat="1" applyFont="1" applyFill="1" applyBorder="1" applyAlignment="1" applyProtection="1"/>
    <xf numFmtId="0" fontId="43" fillId="0" borderId="20" xfId="12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left"/>
    </xf>
    <xf numFmtId="0" fontId="0" fillId="0" borderId="29" xfId="0" applyFont="1" applyFill="1" applyBorder="1" applyProtection="1"/>
    <xf numFmtId="0" fontId="34" fillId="0" borderId="36" xfId="12" applyFont="1" applyFill="1" applyBorder="1" applyAlignment="1" applyProtection="1">
      <alignment horizontal="right" vertical="center" indent="2"/>
    </xf>
    <xf numFmtId="171" fontId="16" fillId="2" borderId="37" xfId="0" applyNumberFormat="1" applyFont="1" applyFill="1" applyBorder="1" applyAlignment="1" applyProtection="1">
      <alignment horizontal="center" vertical="center"/>
      <protection locked="0"/>
    </xf>
    <xf numFmtId="0" fontId="43" fillId="0" borderId="38" xfId="12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0" fillId="0" borderId="33" xfId="0" applyFont="1" applyFill="1" applyBorder="1" applyProtection="1"/>
    <xf numFmtId="0" fontId="34" fillId="0" borderId="40" xfId="0" applyFont="1" applyFill="1" applyBorder="1" applyAlignment="1" applyProtection="1">
      <alignment horizontal="right" vertical="center" indent="2"/>
    </xf>
    <xf numFmtId="0" fontId="24" fillId="0" borderId="27" xfId="0" applyNumberFormat="1" applyFont="1" applyFill="1" applyBorder="1" applyAlignment="1" applyProtection="1">
      <alignment horizontal="left" vertical="center" indent="1"/>
    </xf>
    <xf numFmtId="176" fontId="69" fillId="0" borderId="8" xfId="23" applyNumberFormat="1" applyFont="1" applyFill="1" applyBorder="1" applyAlignment="1" applyProtection="1">
      <alignment horizontal="right" vertical="center"/>
    </xf>
    <xf numFmtId="176" fontId="69" fillId="0" borderId="27" xfId="23" applyNumberFormat="1" applyFont="1" applyFill="1" applyBorder="1" applyAlignment="1" applyProtection="1">
      <alignment horizontal="right" vertical="center"/>
    </xf>
    <xf numFmtId="176" fontId="69" fillId="0" borderId="0" xfId="23" applyNumberFormat="1" applyFont="1" applyFill="1" applyBorder="1" applyAlignment="1" applyProtection="1">
      <alignment horizontal="right" vertical="center"/>
    </xf>
    <xf numFmtId="176" fontId="87" fillId="0" borderId="8" xfId="23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2" borderId="41" xfId="0" applyFont="1" applyFill="1" applyBorder="1" applyAlignment="1" applyProtection="1">
      <alignment horizontal="center" vertical="center" shrinkToFit="1"/>
      <protection locked="0"/>
    </xf>
    <xf numFmtId="0" fontId="101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31" fillId="0" borderId="42" xfId="0" applyFont="1" applyFill="1" applyBorder="1" applyAlignment="1" applyProtection="1">
      <alignment horizontal="center" vertical="center"/>
    </xf>
    <xf numFmtId="0" fontId="88" fillId="0" borderId="43" xfId="0" applyFont="1" applyFill="1" applyBorder="1" applyAlignment="1" applyProtection="1">
      <alignment horizontal="left" vertical="center" indent="2"/>
    </xf>
    <xf numFmtId="0" fontId="94" fillId="0" borderId="43" xfId="0" applyFont="1" applyFill="1" applyBorder="1" applyAlignment="1" applyProtection="1">
      <alignment horizontal="left" vertical="center"/>
    </xf>
    <xf numFmtId="2" fontId="89" fillId="0" borderId="43" xfId="0" applyNumberFormat="1" applyFont="1" applyFill="1" applyBorder="1" applyAlignment="1" applyProtection="1">
      <alignment horizontal="center" vertical="center"/>
    </xf>
    <xf numFmtId="42" fontId="22" fillId="0" borderId="44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80" fontId="82" fillId="12" borderId="17" xfId="0" applyNumberFormat="1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171" fontId="16" fillId="0" borderId="9" xfId="0" applyNumberFormat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left"/>
    </xf>
    <xf numFmtId="180" fontId="82" fillId="12" borderId="18" xfId="0" applyNumberFormat="1" applyFont="1" applyFill="1" applyBorder="1" applyAlignment="1" applyProtection="1">
      <alignment vertical="center"/>
    </xf>
    <xf numFmtId="0" fontId="11" fillId="0" borderId="10" xfId="13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28" fillId="0" borderId="5" xfId="0" applyNumberFormat="1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181" fontId="94" fillId="0" borderId="1" xfId="0" applyNumberFormat="1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14" fontId="0" fillId="0" borderId="0" xfId="0" applyNumberFormat="1" applyFont="1" applyBorder="1" applyProtection="1"/>
    <xf numFmtId="0" fontId="7" fillId="0" borderId="10" xfId="0" applyFont="1" applyFill="1" applyBorder="1" applyProtection="1"/>
    <xf numFmtId="181" fontId="94" fillId="0" borderId="2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100" fillId="0" borderId="9" xfId="0" applyFont="1" applyFill="1" applyBorder="1" applyAlignment="1" applyProtection="1">
      <alignment vertical="center"/>
    </xf>
    <xf numFmtId="181" fontId="94" fillId="0" borderId="4" xfId="0" applyNumberFormat="1" applyFont="1" applyFill="1" applyBorder="1" applyAlignment="1" applyProtection="1">
      <alignment horizontal="center" vertical="center"/>
    </xf>
    <xf numFmtId="0" fontId="97" fillId="0" borderId="6" xfId="0" applyFont="1" applyFill="1" applyBorder="1" applyProtection="1"/>
    <xf numFmtId="0" fontId="96" fillId="0" borderId="6" xfId="0" applyFont="1" applyFill="1" applyBorder="1" applyProtection="1"/>
    <xf numFmtId="0" fontId="0" fillId="0" borderId="0" xfId="0" applyFont="1" applyFill="1" applyBorder="1" applyAlignment="1" applyProtection="1">
      <alignment vertical="center"/>
    </xf>
    <xf numFmtId="0" fontId="0" fillId="0" borderId="19" xfId="0" applyFont="1" applyBorder="1" applyProtection="1"/>
    <xf numFmtId="0" fontId="0" fillId="0" borderId="19" xfId="0" applyFont="1" applyFill="1" applyBorder="1" applyProtection="1"/>
    <xf numFmtId="0" fontId="0" fillId="0" borderId="19" xfId="0" applyFont="1" applyFill="1" applyBorder="1" applyAlignment="1" applyProtection="1">
      <alignment horizontal="center" vertical="center"/>
    </xf>
    <xf numFmtId="0" fontId="7" fillId="0" borderId="19" xfId="0" applyFont="1" applyFill="1" applyBorder="1" applyProtection="1"/>
    <xf numFmtId="0" fontId="14" fillId="0" borderId="19" xfId="0" applyFont="1" applyFill="1" applyBorder="1" applyProtection="1"/>
    <xf numFmtId="0" fontId="0" fillId="0" borderId="19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80" fillId="0" borderId="1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vertical="center"/>
    </xf>
    <xf numFmtId="9" fontId="94" fillId="0" borderId="0" xfId="3" applyFont="1" applyFill="1" applyBorder="1" applyAlignment="1" applyProtection="1">
      <alignment horizontal="center" vertical="center"/>
    </xf>
    <xf numFmtId="42" fontId="0" fillId="0" borderId="0" xfId="0" applyNumberFormat="1" applyFont="1" applyBorder="1" applyProtection="1"/>
    <xf numFmtId="1" fontId="95" fillId="9" borderId="20" xfId="0" applyNumberFormat="1" applyFont="1" applyFill="1" applyBorder="1" applyAlignment="1" applyProtection="1">
      <alignment horizontal="center" vertical="center"/>
    </xf>
    <xf numFmtId="0" fontId="95" fillId="9" borderId="29" xfId="0" applyFont="1" applyFill="1" applyBorder="1" applyAlignment="1" applyProtection="1">
      <alignment horizontal="left" vertical="center"/>
    </xf>
    <xf numFmtId="0" fontId="95" fillId="9" borderId="29" xfId="0" applyFont="1" applyFill="1" applyBorder="1" applyAlignment="1" applyProtection="1">
      <alignment horizontal="centerContinuous" vertical="center"/>
    </xf>
    <xf numFmtId="0" fontId="86" fillId="9" borderId="29" xfId="0" applyFont="1" applyFill="1" applyBorder="1" applyAlignment="1" applyProtection="1">
      <alignment horizontal="right" vertical="center"/>
    </xf>
    <xf numFmtId="42" fontId="95" fillId="9" borderId="21" xfId="0" applyNumberFormat="1" applyFont="1" applyFill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19" xfId="0" applyFont="1" applyBorder="1" applyProtection="1"/>
    <xf numFmtId="0" fontId="13" fillId="0" borderId="0" xfId="0" applyFont="1" applyFill="1" applyBorder="1" applyProtection="1"/>
    <xf numFmtId="0" fontId="108" fillId="0" borderId="0" xfId="0" applyFont="1" applyFill="1" applyBorder="1" applyAlignment="1" applyProtection="1">
      <alignment horizontal="right" vertical="center"/>
    </xf>
    <xf numFmtId="0" fontId="109" fillId="0" borderId="0" xfId="0" applyFont="1" applyFill="1" applyBorder="1" applyAlignment="1" applyProtection="1">
      <alignment vertical="top"/>
    </xf>
    <xf numFmtId="0" fontId="109" fillId="0" borderId="0" xfId="0" applyFont="1" applyFill="1" applyBorder="1" applyAlignment="1" applyProtection="1">
      <alignment vertical="center"/>
    </xf>
    <xf numFmtId="0" fontId="110" fillId="0" borderId="0" xfId="0" applyFont="1" applyBorder="1" applyProtection="1"/>
    <xf numFmtId="0" fontId="109" fillId="0" borderId="0" xfId="0" applyFont="1" applyBorder="1" applyAlignment="1" applyProtection="1">
      <alignment vertical="center"/>
    </xf>
    <xf numFmtId="0" fontId="108" fillId="0" borderId="0" xfId="0" applyFont="1" applyFill="1" applyBorder="1" applyAlignment="1" applyProtection="1">
      <alignment horizontal="right" wrapText="1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/>
    <xf numFmtId="0" fontId="11" fillId="0" borderId="19" xfId="0" applyFont="1" applyFill="1" applyBorder="1" applyAlignment="1" applyProtection="1"/>
    <xf numFmtId="0" fontId="111" fillId="0" borderId="0" xfId="0" applyFont="1" applyFill="1" applyBorder="1" applyAlignment="1" applyProtection="1"/>
    <xf numFmtId="0" fontId="111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1" fontId="30" fillId="0" borderId="2" xfId="12" applyNumberFormat="1" applyFont="1" applyFill="1" applyBorder="1" applyAlignment="1" applyProtection="1">
      <alignment horizontal="center" vertical="center"/>
    </xf>
    <xf numFmtId="179" fontId="30" fillId="14" borderId="6" xfId="12" applyNumberFormat="1" applyFont="1" applyFill="1" applyBorder="1" applyAlignment="1" applyProtection="1">
      <alignment horizontal="center" vertical="center"/>
    </xf>
    <xf numFmtId="165" fontId="117" fillId="14" borderId="6" xfId="12" applyNumberFormat="1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 applyProtection="1">
      <alignment horizontal="left" vertical="center" indent="1"/>
    </xf>
    <xf numFmtId="0" fontId="0" fillId="0" borderId="11" xfId="0" applyFont="1" applyFill="1" applyBorder="1" applyAlignment="1" applyProtection="1">
      <alignment vertical="center"/>
    </xf>
    <xf numFmtId="0" fontId="82" fillId="0" borderId="2" xfId="0" applyNumberFormat="1" applyFont="1" applyFill="1" applyBorder="1" applyAlignment="1" applyProtection="1">
      <alignment horizontal="left" indent="1"/>
    </xf>
    <xf numFmtId="0" fontId="82" fillId="0" borderId="3" xfId="0" applyFont="1" applyFill="1" applyBorder="1" applyAlignment="1" applyProtection="1">
      <alignment vertical="center"/>
    </xf>
    <xf numFmtId="0" fontId="82" fillId="0" borderId="2" xfId="0" applyFont="1" applyFill="1" applyBorder="1" applyAlignment="1" applyProtection="1">
      <alignment horizontal="left" indent="4"/>
    </xf>
    <xf numFmtId="14" fontId="82" fillId="0" borderId="3" xfId="0" applyNumberFormat="1" applyFont="1" applyFill="1" applyBorder="1" applyAlignment="1" applyProtection="1">
      <alignment horizontal="left" indent="1"/>
    </xf>
    <xf numFmtId="14" fontId="82" fillId="0" borderId="2" xfId="0" applyNumberFormat="1" applyFont="1" applyFill="1" applyBorder="1" applyAlignment="1" applyProtection="1">
      <alignment horizontal="left" vertical="top" indent="4"/>
    </xf>
    <xf numFmtId="175" fontId="82" fillId="0" borderId="3" xfId="0" applyNumberFormat="1" applyFont="1" applyFill="1" applyBorder="1" applyAlignment="1" applyProtection="1">
      <alignment horizontal="left" vertical="top" indent="1"/>
    </xf>
    <xf numFmtId="0" fontId="39" fillId="0" borderId="0" xfId="22" applyProtection="1"/>
    <xf numFmtId="0" fontId="12" fillId="0" borderId="0" xfId="22" applyFont="1" applyFill="1" applyBorder="1" applyAlignment="1" applyProtection="1">
      <alignment vertical="center" wrapText="1"/>
    </xf>
    <xf numFmtId="0" fontId="39" fillId="13" borderId="14" xfId="22" applyFill="1" applyBorder="1" applyProtection="1"/>
    <xf numFmtId="0" fontId="120" fillId="13" borderId="7" xfId="22" applyFont="1" applyFill="1" applyBorder="1" applyAlignment="1" applyProtection="1">
      <alignment horizontal="left" vertical="center"/>
    </xf>
    <xf numFmtId="0" fontId="12" fillId="13" borderId="7" xfId="22" applyFont="1" applyFill="1" applyBorder="1" applyAlignment="1" applyProtection="1">
      <alignment vertical="center" wrapText="1"/>
    </xf>
    <xf numFmtId="0" fontId="40" fillId="13" borderId="7" xfId="22" applyFont="1" applyFill="1" applyBorder="1" applyAlignment="1" applyProtection="1">
      <alignment vertical="center"/>
    </xf>
    <xf numFmtId="0" fontId="40" fillId="13" borderId="15" xfId="22" applyFont="1" applyFill="1" applyBorder="1" applyAlignment="1" applyProtection="1">
      <alignment vertical="center"/>
    </xf>
    <xf numFmtId="0" fontId="40" fillId="0" borderId="0" xfId="22" applyFont="1" applyFill="1" applyBorder="1" applyAlignment="1" applyProtection="1">
      <alignment vertical="center"/>
    </xf>
    <xf numFmtId="0" fontId="39" fillId="0" borderId="0" xfId="22" applyFill="1" applyBorder="1" applyProtection="1"/>
    <xf numFmtId="0" fontId="42" fillId="0" borderId="0" xfId="1" applyFont="1" applyFill="1" applyBorder="1" applyAlignment="1" applyProtection="1">
      <alignment horizontal="center"/>
    </xf>
    <xf numFmtId="0" fontId="12" fillId="0" borderId="0" xfId="22" applyFont="1" applyFill="1" applyBorder="1" applyAlignment="1" applyProtection="1">
      <alignment horizontal="center" vertical="center"/>
    </xf>
    <xf numFmtId="0" fontId="39" fillId="0" borderId="0" xfId="22" applyBorder="1" applyProtection="1"/>
    <xf numFmtId="0" fontId="39" fillId="0" borderId="0" xfId="22" applyFill="1" applyProtection="1"/>
    <xf numFmtId="49" fontId="102" fillId="0" borderId="2" xfId="22" applyNumberFormat="1" applyFont="1" applyFill="1" applyBorder="1" applyAlignment="1" applyProtection="1">
      <alignment horizontal="center" vertical="center"/>
    </xf>
    <xf numFmtId="2" fontId="102" fillId="0" borderId="3" xfId="22" applyNumberFormat="1" applyFont="1" applyFill="1" applyBorder="1" applyAlignment="1" applyProtection="1">
      <alignment horizontal="center" vertical="center"/>
    </xf>
    <xf numFmtId="49" fontId="102" fillId="0" borderId="0" xfId="22" applyNumberFormat="1" applyFont="1" applyFill="1" applyBorder="1" applyAlignment="1" applyProtection="1">
      <alignment horizontal="left" vertical="center"/>
    </xf>
    <xf numFmtId="49" fontId="34" fillId="0" borderId="2" xfId="22" quotePrefix="1" applyNumberFormat="1" applyFont="1" applyFill="1" applyBorder="1" applyAlignment="1" applyProtection="1">
      <alignment horizontal="center" vertical="center"/>
    </xf>
    <xf numFmtId="0" fontId="105" fillId="0" borderId="0" xfId="22" applyFont="1" applyFill="1" applyBorder="1" applyAlignment="1" applyProtection="1">
      <alignment horizontal="left" vertical="center"/>
    </xf>
    <xf numFmtId="2" fontId="105" fillId="0" borderId="3" xfId="22" applyNumberFormat="1" applyFont="1" applyFill="1" applyBorder="1" applyAlignment="1" applyProtection="1">
      <alignment horizontal="center" vertical="center"/>
    </xf>
    <xf numFmtId="49" fontId="102" fillId="0" borderId="1" xfId="22" applyNumberFormat="1" applyFont="1" applyFill="1" applyBorder="1" applyAlignment="1" applyProtection="1">
      <alignment horizontal="center" vertical="center"/>
    </xf>
    <xf numFmtId="2" fontId="102" fillId="0" borderId="11" xfId="22" applyNumberFormat="1" applyFont="1" applyFill="1" applyBorder="1" applyAlignment="1" applyProtection="1">
      <alignment horizontal="center" vertical="center"/>
    </xf>
    <xf numFmtId="0" fontId="104" fillId="0" borderId="2" xfId="22" applyNumberFormat="1" applyFont="1" applyFill="1" applyBorder="1" applyAlignment="1" applyProtection="1">
      <alignment horizontal="center" vertical="center"/>
    </xf>
    <xf numFmtId="49" fontId="102" fillId="0" borderId="8" xfId="22" applyNumberFormat="1" applyFont="1" applyFill="1" applyBorder="1" applyAlignment="1" applyProtection="1">
      <alignment horizontal="left" vertical="center"/>
    </xf>
    <xf numFmtId="0" fontId="11" fillId="0" borderId="0" xfId="13" applyFill="1" applyProtection="1"/>
    <xf numFmtId="0" fontId="58" fillId="0" borderId="0" xfId="13" applyFont="1" applyFill="1" applyBorder="1" applyAlignment="1" applyProtection="1">
      <alignment vertical="center"/>
    </xf>
    <xf numFmtId="0" fontId="11" fillId="0" borderId="0" xfId="13" applyFill="1" applyAlignment="1" applyProtection="1">
      <alignment vertical="center"/>
    </xf>
    <xf numFmtId="0" fontId="54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1" fillId="0" borderId="0" xfId="13" applyFont="1" applyFill="1" applyBorder="1" applyAlignment="1" applyProtection="1">
      <alignment horizontal="center" vertical="center"/>
    </xf>
    <xf numFmtId="0" fontId="118" fillId="0" borderId="0" xfId="13" applyFont="1" applyFill="1" applyBorder="1" applyAlignment="1" applyProtection="1">
      <alignment horizontal="center" vertical="center"/>
    </xf>
    <xf numFmtId="0" fontId="54" fillId="0" borderId="0" xfId="13" applyFont="1" applyFill="1" applyBorder="1" applyAlignment="1" applyProtection="1">
      <alignment horizontal="centerContinuous" vertical="center"/>
    </xf>
    <xf numFmtId="0" fontId="53" fillId="0" borderId="0" xfId="0" applyFont="1" applyFill="1" applyBorder="1" applyAlignment="1" applyProtection="1">
      <alignment vertical="center"/>
    </xf>
    <xf numFmtId="0" fontId="53" fillId="0" borderId="16" xfId="0" applyFont="1" applyFill="1" applyBorder="1" applyAlignment="1" applyProtection="1">
      <alignment horizontal="left" vertical="center"/>
    </xf>
    <xf numFmtId="0" fontId="59" fillId="0" borderId="16" xfId="13" applyFont="1" applyFill="1" applyBorder="1" applyAlignment="1" applyProtection="1">
      <alignment horizontal="center" vertical="center"/>
    </xf>
    <xf numFmtId="177" fontId="60" fillId="0" borderId="16" xfId="0" applyNumberFormat="1" applyFont="1" applyFill="1" applyBorder="1" applyAlignment="1" applyProtection="1">
      <alignment vertical="center"/>
    </xf>
    <xf numFmtId="0" fontId="53" fillId="0" borderId="16" xfId="0" applyFont="1" applyFill="1" applyBorder="1" applyAlignment="1" applyProtection="1">
      <alignment vertical="center"/>
    </xf>
    <xf numFmtId="0" fontId="54" fillId="0" borderId="16" xfId="13" applyFont="1" applyFill="1" applyBorder="1" applyAlignment="1" applyProtection="1">
      <alignment vertical="center"/>
    </xf>
    <xf numFmtId="0" fontId="54" fillId="0" borderId="16" xfId="0" applyFont="1" applyFill="1" applyBorder="1" applyAlignment="1" applyProtection="1">
      <alignment vertical="center"/>
    </xf>
    <xf numFmtId="0" fontId="52" fillId="7" borderId="1" xfId="13" applyFont="1" applyFill="1" applyBorder="1" applyAlignment="1" applyProtection="1">
      <alignment horizontal="centerContinuous" vertical="center"/>
    </xf>
    <xf numFmtId="0" fontId="77" fillId="7" borderId="8" xfId="0" applyNumberFormat="1" applyFont="1" applyFill="1" applyBorder="1" applyAlignment="1" applyProtection="1">
      <alignment horizontal="centerContinuous" vertical="center"/>
    </xf>
    <xf numFmtId="0" fontId="77" fillId="7" borderId="11" xfId="0" applyNumberFormat="1" applyFont="1" applyFill="1" applyBorder="1" applyAlignment="1" applyProtection="1">
      <alignment horizontal="centerContinuous" vertical="center"/>
    </xf>
    <xf numFmtId="0" fontId="58" fillId="0" borderId="0" xfId="13" applyFont="1" applyFill="1" applyProtection="1"/>
    <xf numFmtId="0" fontId="63" fillId="7" borderId="8" xfId="13" applyFont="1" applyFill="1" applyBorder="1" applyAlignment="1" applyProtection="1">
      <alignment horizontal="centerContinuous"/>
    </xf>
    <xf numFmtId="177" fontId="63" fillId="7" borderId="11" xfId="13" applyNumberFormat="1" applyFont="1" applyFill="1" applyBorder="1" applyAlignment="1" applyProtection="1">
      <alignment horizontal="centerContinuous" vertical="center"/>
    </xf>
    <xf numFmtId="170" fontId="58" fillId="7" borderId="1" xfId="20" applyNumberFormat="1" applyFont="1" applyFill="1" applyBorder="1" applyAlignment="1" applyProtection="1">
      <alignment horizontal="center" vertical="center"/>
    </xf>
    <xf numFmtId="0" fontId="61" fillId="7" borderId="8" xfId="13" applyFont="1" applyFill="1" applyBorder="1" applyAlignment="1" applyProtection="1">
      <alignment horizontal="center" vertical="center"/>
    </xf>
    <xf numFmtId="9" fontId="30" fillId="14" borderId="6" xfId="19" applyNumberFormat="1" applyFont="1" applyFill="1" applyBorder="1" applyAlignment="1" applyProtection="1">
      <alignment horizontal="center" vertical="center"/>
    </xf>
    <xf numFmtId="170" fontId="74" fillId="7" borderId="1" xfId="20" applyNumberFormat="1" applyFont="1" applyFill="1" applyBorder="1" applyAlignment="1" applyProtection="1">
      <alignment horizontal="left" vertical="center"/>
    </xf>
    <xf numFmtId="0" fontId="58" fillId="7" borderId="8" xfId="13" applyFont="1" applyFill="1" applyBorder="1" applyAlignment="1" applyProtection="1">
      <alignment horizontal="right" vertical="center"/>
    </xf>
    <xf numFmtId="170" fontId="74" fillId="7" borderId="1" xfId="20" applyNumberFormat="1" applyFont="1" applyFill="1" applyBorder="1" applyAlignment="1" applyProtection="1">
      <alignment horizontal="centerContinuous" vertical="center"/>
    </xf>
    <xf numFmtId="0" fontId="22" fillId="7" borderId="8" xfId="13" applyFont="1" applyFill="1" applyBorder="1" applyAlignment="1" applyProtection="1">
      <alignment horizontal="centerContinuous"/>
    </xf>
    <xf numFmtId="0" fontId="22" fillId="7" borderId="11" xfId="13" applyFont="1" applyFill="1" applyBorder="1" applyAlignment="1" applyProtection="1">
      <alignment horizontal="centerContinuous"/>
    </xf>
    <xf numFmtId="0" fontId="43" fillId="7" borderId="8" xfId="0" applyFont="1" applyFill="1" applyBorder="1" applyAlignment="1" applyProtection="1">
      <alignment horizontal="centerContinuous"/>
    </xf>
    <xf numFmtId="0" fontId="62" fillId="7" borderId="11" xfId="0" applyFont="1" applyFill="1" applyBorder="1" applyAlignment="1" applyProtection="1">
      <alignment horizontal="centerContinuous"/>
    </xf>
    <xf numFmtId="170" fontId="74" fillId="7" borderId="9" xfId="20" applyNumberFormat="1" applyFont="1" applyFill="1" applyBorder="1" applyAlignment="1" applyProtection="1">
      <alignment horizontal="centerContinuous" vertical="center"/>
    </xf>
    <xf numFmtId="14" fontId="77" fillId="7" borderId="2" xfId="19" applyNumberFormat="1" applyFont="1" applyFill="1" applyBorder="1" applyAlignment="1" applyProtection="1">
      <alignment horizontal="left" vertical="center"/>
    </xf>
    <xf numFmtId="14" fontId="77" fillId="7" borderId="0" xfId="19" applyNumberFormat="1" applyFont="1" applyFill="1" applyBorder="1" applyAlignment="1" applyProtection="1">
      <alignment horizontal="center" vertical="center"/>
    </xf>
    <xf numFmtId="14" fontId="77" fillId="7" borderId="3" xfId="19" applyNumberFormat="1" applyFont="1" applyFill="1" applyBorder="1" applyAlignment="1" applyProtection="1">
      <alignment horizontal="center" vertical="center"/>
    </xf>
    <xf numFmtId="0" fontId="11" fillId="7" borderId="2" xfId="13" applyFill="1" applyBorder="1" applyProtection="1"/>
    <xf numFmtId="0" fontId="113" fillId="7" borderId="0" xfId="0" applyNumberFormat="1" applyFont="1" applyFill="1" applyBorder="1" applyAlignment="1" applyProtection="1">
      <alignment horizontal="right" vertical="center"/>
    </xf>
    <xf numFmtId="14" fontId="63" fillId="14" borderId="6" xfId="0" applyNumberFormat="1" applyFont="1" applyFill="1" applyBorder="1" applyAlignment="1" applyProtection="1">
      <alignment horizontal="center" vertical="center"/>
    </xf>
    <xf numFmtId="0" fontId="58" fillId="7" borderId="2" xfId="13" applyFont="1" applyFill="1" applyBorder="1" applyAlignment="1" applyProtection="1">
      <alignment horizontal="center" vertical="center"/>
    </xf>
    <xf numFmtId="0" fontId="58" fillId="7" borderId="0" xfId="13" applyFont="1" applyFill="1" applyBorder="1" applyAlignment="1" applyProtection="1">
      <alignment horizontal="left" vertical="center" indent="2"/>
    </xf>
    <xf numFmtId="0" fontId="61" fillId="7" borderId="0" xfId="13" applyFont="1" applyFill="1" applyBorder="1" applyAlignment="1" applyProtection="1">
      <alignment horizontal="left" vertical="center"/>
    </xf>
    <xf numFmtId="9" fontId="30" fillId="14" borderId="6" xfId="13" applyNumberFormat="1" applyFont="1" applyFill="1" applyBorder="1" applyAlignment="1" applyProtection="1">
      <alignment horizontal="center" vertical="center"/>
    </xf>
    <xf numFmtId="0" fontId="0" fillId="7" borderId="2" xfId="13" applyFont="1" applyFill="1" applyBorder="1" applyProtection="1"/>
    <xf numFmtId="0" fontId="58" fillId="7" borderId="0" xfId="13" applyFont="1" applyFill="1" applyBorder="1" applyAlignment="1" applyProtection="1">
      <alignment horizontal="right" vertical="center"/>
    </xf>
    <xf numFmtId="0" fontId="0" fillId="7" borderId="0" xfId="13" applyFont="1" applyFill="1" applyBorder="1" applyProtection="1"/>
    <xf numFmtId="0" fontId="11" fillId="7" borderId="3" xfId="13" applyFill="1" applyBorder="1" applyProtection="1"/>
    <xf numFmtId="0" fontId="57" fillId="7" borderId="3" xfId="0" applyNumberFormat="1" applyFont="1" applyFill="1" applyBorder="1" applyAlignment="1" applyProtection="1">
      <alignment horizontal="right"/>
    </xf>
    <xf numFmtId="0" fontId="64" fillId="7" borderId="2" xfId="0" applyFont="1" applyFill="1" applyBorder="1" applyAlignment="1" applyProtection="1">
      <alignment horizontal="right" vertical="top"/>
    </xf>
    <xf numFmtId="0" fontId="65" fillId="7" borderId="0" xfId="0" applyFont="1" applyFill="1" applyBorder="1" applyAlignment="1" applyProtection="1">
      <alignment horizontal="left" vertical="center"/>
    </xf>
    <xf numFmtId="175" fontId="77" fillId="7" borderId="4" xfId="19" applyNumberFormat="1" applyFont="1" applyFill="1" applyBorder="1" applyAlignment="1" applyProtection="1">
      <alignment horizontal="center" vertical="center"/>
    </xf>
    <xf numFmtId="175" fontId="77" fillId="7" borderId="5" xfId="19" applyNumberFormat="1" applyFont="1" applyFill="1" applyBorder="1" applyAlignment="1" applyProtection="1">
      <alignment horizontal="center" vertical="center"/>
    </xf>
    <xf numFmtId="175" fontId="77" fillId="7" borderId="12" xfId="19" applyNumberFormat="1" applyFont="1" applyFill="1" applyBorder="1" applyAlignment="1" applyProtection="1">
      <alignment horizontal="center" vertical="center"/>
    </xf>
    <xf numFmtId="0" fontId="11" fillId="7" borderId="4" xfId="13" applyFill="1" applyBorder="1" applyProtection="1"/>
    <xf numFmtId="0" fontId="57" fillId="7" borderId="5" xfId="0" applyNumberFormat="1" applyFont="1" applyFill="1" applyBorder="1" applyAlignment="1" applyProtection="1">
      <alignment horizontal="right" vertical="center"/>
    </xf>
    <xf numFmtId="175" fontId="63" fillId="14" borderId="6" xfId="19" applyNumberFormat="1" applyFont="1" applyFill="1" applyBorder="1" applyAlignment="1" applyProtection="1">
      <alignment horizontal="center" vertical="center"/>
    </xf>
    <xf numFmtId="0" fontId="58" fillId="7" borderId="4" xfId="13" applyFont="1" applyFill="1" applyBorder="1" applyAlignment="1" applyProtection="1">
      <alignment horizontal="center" vertical="center"/>
    </xf>
    <xf numFmtId="0" fontId="58" fillId="7" borderId="5" xfId="13" applyFont="1" applyFill="1" applyBorder="1" applyAlignment="1" applyProtection="1">
      <alignment horizontal="left" vertical="center" indent="2"/>
    </xf>
    <xf numFmtId="0" fontId="61" fillId="7" borderId="5" xfId="13" applyFont="1" applyFill="1" applyBorder="1" applyAlignment="1" applyProtection="1">
      <alignment horizontal="left" vertical="center"/>
    </xf>
    <xf numFmtId="0" fontId="0" fillId="7" borderId="4" xfId="13" applyFont="1" applyFill="1" applyBorder="1" applyProtection="1"/>
    <xf numFmtId="0" fontId="58" fillId="7" borderId="5" xfId="13" applyFont="1" applyFill="1" applyBorder="1" applyAlignment="1" applyProtection="1">
      <alignment horizontal="right" vertical="center"/>
    </xf>
    <xf numFmtId="0" fontId="30" fillId="14" borderId="6" xfId="13" applyFont="1" applyFill="1" applyBorder="1" applyAlignment="1" applyProtection="1">
      <alignment horizontal="center" vertical="center"/>
    </xf>
    <xf numFmtId="0" fontId="29" fillId="7" borderId="4" xfId="13" applyFont="1" applyFill="1" applyBorder="1" applyAlignment="1" applyProtection="1">
      <alignment horizontal="right" vertical="center"/>
    </xf>
    <xf numFmtId="0" fontId="11" fillId="7" borderId="5" xfId="13" applyFill="1" applyBorder="1" applyProtection="1"/>
    <xf numFmtId="0" fontId="58" fillId="7" borderId="4" xfId="13" applyFont="1" applyFill="1" applyBorder="1" applyAlignment="1" applyProtection="1">
      <alignment vertical="center"/>
    </xf>
    <xf numFmtId="0" fontId="67" fillId="7" borderId="5" xfId="0" applyFont="1" applyFill="1" applyBorder="1" applyAlignment="1" applyProtection="1">
      <alignment horizontal="center"/>
    </xf>
    <xf numFmtId="0" fontId="67" fillId="7" borderId="12" xfId="0" applyFont="1" applyFill="1" applyBorder="1" applyAlignment="1" applyProtection="1">
      <alignment horizontal="center"/>
    </xf>
    <xf numFmtId="0" fontId="0" fillId="0" borderId="0" xfId="0" applyFill="1" applyProtection="1"/>
    <xf numFmtId="0" fontId="70" fillId="0" borderId="0" xfId="13" applyFont="1" applyFill="1" applyBorder="1" applyAlignment="1" applyProtection="1">
      <alignment horizontal="center"/>
    </xf>
    <xf numFmtId="0" fontId="49" fillId="0" borderId="1" xfId="19" applyFont="1" applyFill="1" applyBorder="1" applyAlignment="1" applyProtection="1">
      <alignment horizontal="center" vertical="center"/>
    </xf>
    <xf numFmtId="0" fontId="45" fillId="0" borderId="11" xfId="19" applyFont="1" applyFill="1" applyBorder="1" applyAlignment="1" applyProtection="1">
      <alignment vertical="center" wrapText="1"/>
    </xf>
    <xf numFmtId="0" fontId="49" fillId="0" borderId="0" xfId="0" applyFont="1" applyFill="1" applyProtection="1"/>
    <xf numFmtId="0" fontId="114" fillId="11" borderId="1" xfId="13" applyFont="1" applyFill="1" applyBorder="1" applyAlignment="1" applyProtection="1">
      <alignment horizontal="center" vertical="center"/>
    </xf>
    <xf numFmtId="0" fontId="44" fillId="11" borderId="8" xfId="13" applyFont="1" applyFill="1" applyBorder="1" applyAlignment="1" applyProtection="1">
      <alignment horizontal="center" vertical="center"/>
    </xf>
    <xf numFmtId="0" fontId="71" fillId="0" borderId="0" xfId="13" applyFont="1" applyFill="1" applyBorder="1" applyAlignment="1" applyProtection="1">
      <alignment horizontal="center" vertical="center"/>
    </xf>
    <xf numFmtId="0" fontId="71" fillId="11" borderId="8" xfId="13" applyFont="1" applyFill="1" applyBorder="1" applyAlignment="1" applyProtection="1">
      <alignment horizontal="center" vertical="center"/>
    </xf>
    <xf numFmtId="14" fontId="115" fillId="11" borderId="11" xfId="19" applyNumberFormat="1" applyFont="1" applyFill="1" applyBorder="1" applyAlignment="1" applyProtection="1">
      <alignment horizontal="center" vertical="center"/>
    </xf>
    <xf numFmtId="170" fontId="44" fillId="11" borderId="1" xfId="20" applyNumberFormat="1" applyFont="1" applyFill="1" applyBorder="1" applyAlignment="1" applyProtection="1">
      <alignment horizontal="center" vertical="center"/>
    </xf>
    <xf numFmtId="170" fontId="44" fillId="11" borderId="8" xfId="20" applyNumberFormat="1" applyFont="1" applyFill="1" applyBorder="1" applyAlignment="1" applyProtection="1">
      <alignment horizontal="center" vertical="center"/>
    </xf>
    <xf numFmtId="0" fontId="114" fillId="11" borderId="11" xfId="13" applyFont="1" applyFill="1" applyBorder="1" applyAlignment="1" applyProtection="1">
      <alignment horizontal="center" vertical="center"/>
    </xf>
    <xf numFmtId="170" fontId="44" fillId="11" borderId="1" xfId="20" applyNumberFormat="1" applyFont="1" applyFill="1" applyBorder="1" applyAlignment="1" applyProtection="1">
      <alignment horizontal="centerContinuous" vertical="center"/>
    </xf>
    <xf numFmtId="0" fontId="57" fillId="11" borderId="8" xfId="0" applyFont="1" applyFill="1" applyBorder="1" applyAlignment="1" applyProtection="1">
      <alignment horizontal="centerContinuous"/>
    </xf>
    <xf numFmtId="0" fontId="57" fillId="11" borderId="11" xfId="0" applyFont="1" applyFill="1" applyBorder="1" applyAlignment="1" applyProtection="1">
      <alignment horizontal="centerContinuous"/>
    </xf>
    <xf numFmtId="170" fontId="114" fillId="11" borderId="1" xfId="20" applyNumberFormat="1" applyFont="1" applyFill="1" applyBorder="1" applyAlignment="1" applyProtection="1">
      <alignment horizontal="centerContinuous" vertical="center"/>
    </xf>
    <xf numFmtId="0" fontId="73" fillId="11" borderId="8" xfId="0" applyFont="1" applyFill="1" applyBorder="1" applyAlignment="1" applyProtection="1">
      <alignment horizontal="centerContinuous"/>
    </xf>
    <xf numFmtId="0" fontId="73" fillId="11" borderId="11" xfId="0" applyFont="1" applyFill="1" applyBorder="1" applyAlignment="1" applyProtection="1">
      <alignment horizontal="centerContinuous"/>
    </xf>
    <xf numFmtId="170" fontId="114" fillId="11" borderId="9" xfId="20" applyNumberFormat="1" applyFont="1" applyFill="1" applyBorder="1" applyAlignment="1" applyProtection="1">
      <alignment horizontal="center" vertical="center" wrapText="1"/>
    </xf>
    <xf numFmtId="0" fontId="45" fillId="0" borderId="2" xfId="19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14" fontId="74" fillId="11" borderId="2" xfId="13" applyNumberFormat="1" applyFont="1" applyFill="1" applyBorder="1" applyAlignment="1" applyProtection="1">
      <alignment horizontal="center" vertical="center"/>
    </xf>
    <xf numFmtId="14" fontId="74" fillId="11" borderId="0" xfId="13" applyNumberFormat="1" applyFont="1" applyFill="1" applyBorder="1" applyAlignment="1" applyProtection="1">
      <alignment horizontal="center" vertical="center"/>
    </xf>
    <xf numFmtId="0" fontId="57" fillId="0" borderId="0" xfId="13" applyFont="1" applyFill="1" applyBorder="1" applyAlignment="1" applyProtection="1">
      <alignment vertical="center"/>
    </xf>
    <xf numFmtId="170" fontId="36" fillId="11" borderId="2" xfId="20" applyNumberFormat="1" applyFont="1" applyFill="1" applyBorder="1" applyAlignment="1" applyProtection="1">
      <alignment horizontal="center"/>
    </xf>
    <xf numFmtId="170" fontId="36" fillId="11" borderId="0" xfId="20" applyNumberFormat="1" applyFont="1" applyFill="1" applyBorder="1" applyAlignment="1" applyProtection="1">
      <alignment horizontal="center"/>
    </xf>
    <xf numFmtId="0" fontId="57" fillId="11" borderId="3" xfId="13" applyFont="1" applyFill="1" applyBorder="1" applyAlignment="1" applyProtection="1">
      <alignment horizontal="center" vertical="center"/>
    </xf>
    <xf numFmtId="170" fontId="44" fillId="11" borderId="2" xfId="20" applyNumberFormat="1" applyFont="1" applyFill="1" applyBorder="1" applyAlignment="1" applyProtection="1">
      <alignment horizontal="centerContinuous" vertical="center"/>
    </xf>
    <xf numFmtId="0" fontId="57" fillId="11" borderId="0" xfId="0" applyFont="1" applyFill="1" applyBorder="1" applyAlignment="1" applyProtection="1">
      <alignment horizontal="centerContinuous"/>
    </xf>
    <xf numFmtId="0" fontId="57" fillId="11" borderId="3" xfId="0" applyFont="1" applyFill="1" applyBorder="1" applyAlignment="1" applyProtection="1">
      <alignment horizontal="centerContinuous"/>
    </xf>
    <xf numFmtId="170" fontId="72" fillId="11" borderId="2" xfId="20" applyNumberFormat="1" applyFont="1" applyFill="1" applyBorder="1" applyAlignment="1" applyProtection="1">
      <alignment horizontal="centerContinuous" vertical="center"/>
    </xf>
    <xf numFmtId="0" fontId="73" fillId="11" borderId="0" xfId="0" applyFont="1" applyFill="1" applyBorder="1" applyAlignment="1" applyProtection="1">
      <alignment horizontal="centerContinuous"/>
    </xf>
    <xf numFmtId="0" fontId="73" fillId="11" borderId="3" xfId="0" applyFont="1" applyFill="1" applyBorder="1" applyAlignment="1" applyProtection="1">
      <alignment horizontal="centerContinuous"/>
    </xf>
    <xf numFmtId="170" fontId="78" fillId="11" borderId="13" xfId="20" applyNumberFormat="1" applyFont="1" applyFill="1" applyBorder="1" applyAlignment="1" applyProtection="1">
      <alignment horizontal="center" vertical="center" wrapText="1"/>
    </xf>
    <xf numFmtId="0" fontId="55" fillId="0" borderId="2" xfId="19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vertical="top" wrapText="1"/>
    </xf>
    <xf numFmtId="0" fontId="116" fillId="0" borderId="0" xfId="13" applyFont="1" applyFill="1" applyBorder="1" applyAlignment="1" applyProtection="1">
      <alignment horizontal="center" vertical="center"/>
    </xf>
    <xf numFmtId="0" fontId="116" fillId="11" borderId="5" xfId="13" quotePrefix="1" applyFont="1" applyFill="1" applyBorder="1" applyAlignment="1" applyProtection="1">
      <alignment horizontal="center" vertical="center"/>
    </xf>
    <xf numFmtId="9" fontId="44" fillId="11" borderId="4" xfId="0" applyNumberFormat="1" applyFont="1" applyFill="1" applyBorder="1" applyAlignment="1" applyProtection="1">
      <alignment horizontal="center" vertical="center" wrapText="1"/>
    </xf>
    <xf numFmtId="9" fontId="44" fillId="11" borderId="5" xfId="0" applyNumberFormat="1" applyFont="1" applyFill="1" applyBorder="1" applyAlignment="1" applyProtection="1">
      <alignment horizontal="center" vertical="center" wrapText="1"/>
    </xf>
    <xf numFmtId="0" fontId="0" fillId="11" borderId="12" xfId="0" applyFill="1" applyBorder="1" applyAlignment="1" applyProtection="1">
      <alignment vertical="center"/>
    </xf>
    <xf numFmtId="0" fontId="44" fillId="11" borderId="2" xfId="19" applyFont="1" applyFill="1" applyBorder="1" applyAlignment="1" applyProtection="1">
      <alignment horizontal="center" vertical="center"/>
    </xf>
    <xf numFmtId="0" fontId="44" fillId="11" borderId="0" xfId="0" applyFont="1" applyFill="1" applyBorder="1" applyAlignment="1" applyProtection="1">
      <alignment horizontal="center" vertical="center"/>
    </xf>
    <xf numFmtId="0" fontId="44" fillId="11" borderId="3" xfId="0" applyFont="1" applyFill="1" applyBorder="1" applyAlignment="1" applyProtection="1">
      <alignment horizontal="center" vertical="center"/>
    </xf>
    <xf numFmtId="9" fontId="44" fillId="11" borderId="2" xfId="0" applyNumberFormat="1" applyFont="1" applyFill="1" applyBorder="1" applyAlignment="1" applyProtection="1">
      <alignment horizontal="center" vertical="center" wrapText="1"/>
    </xf>
    <xf numFmtId="0" fontId="44" fillId="11" borderId="0" xfId="0" applyFont="1" applyFill="1" applyBorder="1" applyAlignment="1" applyProtection="1">
      <alignment horizontal="center" vertical="center" wrapText="1"/>
    </xf>
    <xf numFmtId="0" fontId="57" fillId="11" borderId="3" xfId="0" applyFont="1" applyFill="1" applyBorder="1" applyAlignment="1" applyProtection="1">
      <alignment horizontal="center" vertical="center"/>
    </xf>
    <xf numFmtId="9" fontId="57" fillId="11" borderId="2" xfId="0" applyNumberFormat="1" applyFont="1" applyFill="1" applyBorder="1" applyAlignment="1" applyProtection="1">
      <alignment horizontal="center" vertical="center" wrapText="1"/>
    </xf>
    <xf numFmtId="0" fontId="46" fillId="11" borderId="2" xfId="19" applyFont="1" applyFill="1" applyBorder="1" applyAlignment="1" applyProtection="1">
      <alignment horizontal="center" vertical="center" wrapText="1"/>
    </xf>
    <xf numFmtId="0" fontId="46" fillId="11" borderId="0" xfId="0" applyFont="1" applyFill="1" applyBorder="1" applyAlignment="1" applyProtection="1">
      <alignment horizontal="center" vertical="center" wrapText="1"/>
    </xf>
    <xf numFmtId="0" fontId="46" fillId="11" borderId="3" xfId="0" applyFont="1" applyFill="1" applyBorder="1" applyAlignment="1" applyProtection="1">
      <alignment horizontal="center" vertical="center"/>
    </xf>
    <xf numFmtId="172" fontId="44" fillId="11" borderId="10" xfId="21" applyNumberFormat="1" applyFont="1" applyFill="1" applyBorder="1" applyAlignment="1" applyProtection="1">
      <alignment horizontal="center" vertical="center"/>
    </xf>
    <xf numFmtId="0" fontId="52" fillId="12" borderId="14" xfId="0" applyFont="1" applyFill="1" applyBorder="1" applyAlignment="1" applyProtection="1">
      <alignment horizontal="center" vertical="center"/>
    </xf>
    <xf numFmtId="0" fontId="56" fillId="12" borderId="7" xfId="19" applyFont="1" applyFill="1" applyBorder="1" applyAlignment="1" applyProtection="1">
      <alignment horizontal="center" vertical="center"/>
    </xf>
    <xf numFmtId="0" fontId="47" fillId="12" borderId="7" xfId="0" applyFont="1" applyFill="1" applyBorder="1" applyAlignment="1" applyProtection="1">
      <alignment vertical="center"/>
    </xf>
    <xf numFmtId="0" fontId="49" fillId="12" borderId="7" xfId="0" applyFont="1" applyFill="1" applyBorder="1" applyProtection="1"/>
    <xf numFmtId="0" fontId="36" fillId="12" borderId="7" xfId="13" applyFont="1" applyFill="1" applyBorder="1" applyAlignment="1" applyProtection="1">
      <alignment horizontal="center" vertical="center" wrapText="1"/>
    </xf>
    <xf numFmtId="0" fontId="57" fillId="12" borderId="7" xfId="13" applyFont="1" applyFill="1" applyBorder="1" applyAlignment="1" applyProtection="1">
      <alignment vertical="center"/>
    </xf>
    <xf numFmtId="2" fontId="44" fillId="12" borderId="7" xfId="13" applyNumberFormat="1" applyFont="1" applyFill="1" applyBorder="1" applyAlignment="1" applyProtection="1">
      <alignment horizontal="center" vertical="center"/>
    </xf>
    <xf numFmtId="175" fontId="44" fillId="12" borderId="7" xfId="19" applyNumberFormat="1" applyFont="1" applyFill="1" applyBorder="1" applyAlignment="1" applyProtection="1">
      <alignment horizontal="center" vertical="center"/>
    </xf>
    <xf numFmtId="170" fontId="44" fillId="12" borderId="7" xfId="20" applyNumberFormat="1" applyFont="1" applyFill="1" applyBorder="1" applyAlignment="1" applyProtection="1">
      <alignment horizontal="center" vertical="center"/>
    </xf>
    <xf numFmtId="0" fontId="44" fillId="12" borderId="7" xfId="13" applyFont="1" applyFill="1" applyBorder="1" applyAlignment="1" applyProtection="1">
      <alignment horizontal="center" vertical="center"/>
    </xf>
    <xf numFmtId="0" fontId="44" fillId="12" borderId="7" xfId="19" applyFont="1" applyFill="1" applyBorder="1" applyAlignment="1" applyProtection="1">
      <alignment horizontal="center" vertical="center"/>
    </xf>
    <xf numFmtId="0" fontId="44" fillId="12" borderId="7" xfId="0" applyFont="1" applyFill="1" applyBorder="1" applyAlignment="1" applyProtection="1">
      <alignment horizontal="center" vertical="center"/>
    </xf>
    <xf numFmtId="9" fontId="44" fillId="12" borderId="7" xfId="0" applyNumberFormat="1" applyFont="1" applyFill="1" applyBorder="1" applyAlignment="1" applyProtection="1">
      <alignment horizontal="center" vertical="center" wrapText="1"/>
    </xf>
    <xf numFmtId="0" fontId="44" fillId="12" borderId="7" xfId="0" applyFont="1" applyFill="1" applyBorder="1" applyAlignment="1" applyProtection="1">
      <alignment horizontal="center" vertical="center" wrapText="1"/>
    </xf>
    <xf numFmtId="0" fontId="57" fillId="12" borderId="7" xfId="0" applyFont="1" applyFill="1" applyBorder="1" applyAlignment="1" applyProtection="1">
      <alignment horizontal="center" vertical="center"/>
    </xf>
    <xf numFmtId="9" fontId="57" fillId="12" borderId="7" xfId="0" applyNumberFormat="1" applyFont="1" applyFill="1" applyBorder="1" applyAlignment="1" applyProtection="1">
      <alignment horizontal="center" vertical="center" wrapText="1"/>
    </xf>
    <xf numFmtId="0" fontId="44" fillId="12" borderId="7" xfId="19" applyFont="1" applyFill="1" applyBorder="1" applyAlignment="1" applyProtection="1">
      <alignment horizontal="center" vertical="center" wrapText="1"/>
    </xf>
    <xf numFmtId="172" fontId="44" fillId="12" borderId="7" xfId="21" applyNumberFormat="1" applyFont="1" applyFill="1" applyBorder="1" applyAlignment="1" applyProtection="1">
      <alignment horizontal="center" vertical="center"/>
    </xf>
    <xf numFmtId="172" fontId="44" fillId="12" borderId="15" xfId="21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0" fillId="0" borderId="3" xfId="19" applyFont="1" applyFill="1" applyBorder="1" applyAlignment="1" applyProtection="1">
      <alignment vertical="center"/>
    </xf>
    <xf numFmtId="0" fontId="57" fillId="0" borderId="0" xfId="0" applyFont="1" applyFill="1" applyBorder="1" applyProtection="1"/>
    <xf numFmtId="173" fontId="16" fillId="0" borderId="2" xfId="11" applyNumberFormat="1" applyFont="1" applyFill="1" applyBorder="1" applyAlignment="1" applyProtection="1">
      <alignment horizontal="center" vertical="center"/>
    </xf>
    <xf numFmtId="0" fontId="57" fillId="0" borderId="8" xfId="0" applyFont="1" applyFill="1" applyBorder="1" applyProtection="1"/>
    <xf numFmtId="0" fontId="50" fillId="0" borderId="0" xfId="13" applyFont="1" applyFill="1" applyBorder="1" applyAlignment="1" applyProtection="1">
      <alignment vertical="center"/>
    </xf>
    <xf numFmtId="44" fontId="57" fillId="0" borderId="0" xfId="11" applyNumberFormat="1" applyFont="1" applyFill="1" applyBorder="1" applyAlignment="1" applyProtection="1">
      <alignment horizontal="center" vertical="center"/>
    </xf>
    <xf numFmtId="169" fontId="56" fillId="0" borderId="3" xfId="13" applyNumberFormat="1" applyFont="1" applyFill="1" applyBorder="1" applyAlignment="1" applyProtection="1">
      <alignment vertical="center"/>
    </xf>
    <xf numFmtId="44" fontId="57" fillId="0" borderId="2" xfId="11" applyNumberFormat="1" applyFont="1" applyFill="1" applyBorder="1" applyAlignment="1" applyProtection="1">
      <alignment horizontal="center" vertical="center"/>
    </xf>
    <xf numFmtId="44" fontId="57" fillId="0" borderId="3" xfId="11" applyNumberFormat="1" applyFont="1" applyFill="1" applyBorder="1" applyAlignment="1" applyProtection="1">
      <alignment horizontal="center" vertical="center"/>
    </xf>
    <xf numFmtId="173" fontId="57" fillId="0" borderId="2" xfId="11" applyNumberFormat="1" applyFont="1" applyFill="1" applyBorder="1" applyAlignment="1" applyProtection="1">
      <alignment horizontal="center" vertical="center"/>
    </xf>
    <xf numFmtId="173" fontId="57" fillId="0" borderId="0" xfId="11" applyNumberFormat="1" applyFont="1" applyFill="1" applyBorder="1" applyAlignment="1" applyProtection="1">
      <alignment horizontal="center" vertical="center"/>
    </xf>
    <xf numFmtId="173" fontId="57" fillId="0" borderId="3" xfId="11" applyNumberFormat="1" applyFont="1" applyFill="1" applyBorder="1" applyAlignment="1" applyProtection="1">
      <alignment horizontal="center" vertical="center"/>
    </xf>
    <xf numFmtId="2" fontId="57" fillId="0" borderId="3" xfId="11" applyNumberFormat="1" applyFont="1" applyFill="1" applyBorder="1" applyAlignment="1" applyProtection="1">
      <alignment horizontal="center" vertical="center"/>
    </xf>
    <xf numFmtId="2" fontId="57" fillId="0" borderId="13" xfId="11" applyNumberFormat="1" applyFont="1" applyFill="1" applyBorder="1" applyAlignment="1" applyProtection="1">
      <alignment horizontal="center" vertical="center"/>
    </xf>
    <xf numFmtId="0" fontId="57" fillId="0" borderId="5" xfId="0" applyFont="1" applyFill="1" applyBorder="1" applyProtection="1"/>
    <xf numFmtId="0" fontId="4" fillId="2" borderId="6" xfId="19" applyFont="1" applyFill="1" applyBorder="1" applyAlignment="1" applyProtection="1">
      <alignment horizontal="left" vertical="center" indent="2"/>
    </xf>
    <xf numFmtId="173" fontId="16" fillId="2" borderId="6" xfId="11" applyNumberFormat="1" applyFont="1" applyFill="1" applyBorder="1" applyAlignment="1" applyProtection="1">
      <alignment horizontal="center" vertical="center"/>
    </xf>
    <xf numFmtId="0" fontId="57" fillId="2" borderId="45" xfId="13" applyNumberFormat="1" applyFont="1" applyFill="1" applyBorder="1" applyAlignment="1" applyProtection="1">
      <alignment horizontal="center" vertical="center"/>
    </xf>
    <xf numFmtId="175" fontId="57" fillId="2" borderId="46" xfId="19" applyNumberFormat="1" applyFont="1" applyFill="1" applyBorder="1" applyAlignment="1" applyProtection="1">
      <alignment horizontal="center" vertical="center"/>
    </xf>
    <xf numFmtId="2" fontId="44" fillId="0" borderId="9" xfId="13" applyNumberFormat="1" applyFont="1" applyFill="1" applyBorder="1" applyAlignment="1" applyProtection="1">
      <alignment horizontal="center" vertical="center"/>
    </xf>
    <xf numFmtId="0" fontId="76" fillId="0" borderId="6" xfId="13" applyFont="1" applyFill="1" applyBorder="1" applyAlignment="1" applyProtection="1">
      <alignment horizontal="center" vertical="center"/>
    </xf>
    <xf numFmtId="169" fontId="56" fillId="0" borderId="6" xfId="13" applyNumberFormat="1" applyFont="1" applyFill="1" applyBorder="1" applyAlignment="1" applyProtection="1">
      <alignment vertical="center"/>
    </xf>
    <xf numFmtId="44" fontId="57" fillId="0" borderId="6" xfId="11" applyNumberFormat="1" applyFont="1" applyFill="1" applyBorder="1" applyAlignment="1" applyProtection="1">
      <alignment horizontal="center" vertical="center"/>
    </xf>
    <xf numFmtId="173" fontId="56" fillId="0" borderId="6" xfId="11" applyNumberFormat="1" applyFont="1" applyFill="1" applyBorder="1" applyAlignment="1" applyProtection="1">
      <alignment horizontal="center" vertical="center"/>
    </xf>
    <xf numFmtId="173" fontId="57" fillId="0" borderId="6" xfId="11" applyNumberFormat="1" applyFont="1" applyFill="1" applyBorder="1" applyAlignment="1" applyProtection="1">
      <alignment horizontal="center" vertical="center"/>
    </xf>
    <xf numFmtId="2" fontId="44" fillId="0" borderId="13" xfId="13" applyNumberFormat="1" applyFont="1" applyFill="1" applyBorder="1" applyAlignment="1" applyProtection="1">
      <alignment horizontal="center" vertical="center"/>
    </xf>
    <xf numFmtId="0" fontId="75" fillId="0" borderId="0" xfId="0" applyFont="1" applyFill="1" applyAlignment="1" applyProtection="1">
      <alignment horizontal="right" vertical="center"/>
    </xf>
    <xf numFmtId="0" fontId="3" fillId="2" borderId="6" xfId="19" applyFont="1" applyFill="1" applyBorder="1" applyAlignment="1" applyProtection="1">
      <alignment horizontal="left" vertical="center" indent="2"/>
    </xf>
    <xf numFmtId="2" fontId="44" fillId="0" borderId="10" xfId="13" applyNumberFormat="1" applyFont="1" applyFill="1" applyBorder="1" applyAlignment="1" applyProtection="1">
      <alignment horizontal="center" vertical="center"/>
    </xf>
    <xf numFmtId="0" fontId="4" fillId="7" borderId="14" xfId="19" applyFont="1" applyFill="1" applyBorder="1" applyAlignment="1" applyProtection="1">
      <alignment horizontal="left" vertical="center" indent="2"/>
    </xf>
    <xf numFmtId="0" fontId="4" fillId="7" borderId="7" xfId="19" quotePrefix="1" applyFont="1" applyFill="1" applyBorder="1" applyAlignment="1" applyProtection="1">
      <alignment horizontal="left" vertical="center" indent="2"/>
    </xf>
    <xf numFmtId="0" fontId="57" fillId="7" borderId="7" xfId="0" applyFont="1" applyFill="1" applyBorder="1" applyProtection="1"/>
    <xf numFmtId="173" fontId="16" fillId="7" borderId="7" xfId="11" applyNumberFormat="1" applyFont="1" applyFill="1" applyBorder="1" applyAlignment="1" applyProtection="1">
      <alignment horizontal="center" vertical="center"/>
    </xf>
    <xf numFmtId="0" fontId="57" fillId="7" borderId="7" xfId="13" applyFont="1" applyFill="1" applyBorder="1" applyAlignment="1" applyProtection="1">
      <alignment vertical="center"/>
    </xf>
    <xf numFmtId="0" fontId="76" fillId="7" borderId="7" xfId="13" applyFont="1" applyFill="1" applyBorder="1" applyAlignment="1" applyProtection="1">
      <alignment horizontal="center" vertical="center"/>
    </xf>
    <xf numFmtId="169" fontId="56" fillId="7" borderId="7" xfId="13" applyNumberFormat="1" applyFont="1" applyFill="1" applyBorder="1" applyAlignment="1" applyProtection="1">
      <alignment vertical="center"/>
    </xf>
    <xf numFmtId="44" fontId="57" fillId="7" borderId="7" xfId="11" applyNumberFormat="1" applyFont="1" applyFill="1" applyBorder="1" applyAlignment="1" applyProtection="1">
      <alignment horizontal="center" vertical="center"/>
    </xf>
    <xf numFmtId="173" fontId="56" fillId="7" borderId="7" xfId="11" applyNumberFormat="1" applyFont="1" applyFill="1" applyBorder="1" applyAlignment="1" applyProtection="1">
      <alignment horizontal="center" vertical="center"/>
    </xf>
    <xf numFmtId="173" fontId="57" fillId="7" borderId="7" xfId="11" applyNumberFormat="1" applyFont="1" applyFill="1" applyBorder="1" applyAlignment="1" applyProtection="1">
      <alignment horizontal="center" vertical="center"/>
    </xf>
    <xf numFmtId="2" fontId="57" fillId="7" borderId="7" xfId="11" applyNumberFormat="1" applyFont="1" applyFill="1" applyBorder="1" applyAlignment="1" applyProtection="1">
      <alignment horizontal="center" vertical="center"/>
    </xf>
    <xf numFmtId="173" fontId="56" fillId="7" borderId="15" xfId="11" applyNumberFormat="1" applyFont="1" applyFill="1" applyBorder="1" applyAlignment="1" applyProtection="1">
      <alignment horizontal="center" vertical="center"/>
    </xf>
    <xf numFmtId="0" fontId="36" fillId="12" borderId="5" xfId="13" applyFont="1" applyFill="1" applyBorder="1" applyAlignment="1" applyProtection="1">
      <alignment horizontal="center" vertical="center" wrapText="1"/>
    </xf>
    <xf numFmtId="0" fontId="49" fillId="12" borderId="5" xfId="0" applyFont="1" applyFill="1" applyBorder="1" applyProtection="1"/>
    <xf numFmtId="2" fontId="44" fillId="12" borderId="5" xfId="13" applyNumberFormat="1" applyFont="1" applyFill="1" applyBorder="1" applyAlignment="1" applyProtection="1">
      <alignment horizontal="center" vertical="center"/>
    </xf>
    <xf numFmtId="175" fontId="44" fillId="12" borderId="5" xfId="19" applyNumberFormat="1" applyFont="1" applyFill="1" applyBorder="1" applyAlignment="1" applyProtection="1">
      <alignment horizontal="center" vertical="center"/>
    </xf>
    <xf numFmtId="0" fontId="98" fillId="0" borderId="0" xfId="13" applyFont="1" applyFill="1" applyBorder="1" applyAlignment="1" applyProtection="1">
      <alignment vertical="center"/>
    </xf>
    <xf numFmtId="169" fontId="57" fillId="0" borderId="6" xfId="11" applyNumberFormat="1" applyFont="1" applyFill="1" applyBorder="1" applyAlignment="1" applyProtection="1">
      <alignment horizontal="center" vertical="center"/>
    </xf>
    <xf numFmtId="0" fontId="75" fillId="0" borderId="0" xfId="0" applyFont="1" applyFill="1" applyAlignment="1" applyProtection="1">
      <alignment horizontal="center" vertical="center"/>
    </xf>
    <xf numFmtId="173" fontId="112" fillId="0" borderId="6" xfId="11" applyNumberFormat="1" applyFont="1" applyFill="1" applyBorder="1" applyAlignment="1" applyProtection="1">
      <alignment horizontal="center" vertical="center"/>
    </xf>
    <xf numFmtId="0" fontId="119" fillId="0" borderId="0" xfId="0" applyFont="1" applyFill="1" applyAlignment="1" applyProtection="1">
      <alignment vertical="center"/>
    </xf>
    <xf numFmtId="173" fontId="56" fillId="0" borderId="3" xfId="11" applyNumberFormat="1" applyFont="1" applyFill="1" applyBorder="1" applyAlignment="1" applyProtection="1">
      <alignment horizontal="center" vertical="center"/>
    </xf>
    <xf numFmtId="173" fontId="56" fillId="0" borderId="2" xfId="11" applyNumberFormat="1" applyFont="1" applyFill="1" applyBorder="1" applyAlignment="1" applyProtection="1">
      <alignment horizontal="center" vertical="center"/>
    </xf>
    <xf numFmtId="173" fontId="56" fillId="0" borderId="13" xfId="11" applyNumberFormat="1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56" fillId="0" borderId="0" xfId="19" applyFont="1" applyFill="1" applyBorder="1" applyAlignment="1" applyProtection="1">
      <alignment horizontal="center" vertical="center"/>
    </xf>
    <xf numFmtId="0" fontId="47" fillId="0" borderId="8" xfId="0" applyFont="1" applyFill="1" applyBorder="1" applyAlignment="1" applyProtection="1">
      <alignment vertical="center"/>
    </xf>
    <xf numFmtId="0" fontId="49" fillId="0" borderId="8" xfId="0" applyFont="1" applyFill="1" applyBorder="1" applyProtection="1"/>
    <xf numFmtId="0" fontId="36" fillId="0" borderId="5" xfId="13" applyFont="1" applyFill="1" applyBorder="1" applyAlignment="1" applyProtection="1">
      <alignment horizontal="center" vertical="center" wrapText="1"/>
    </xf>
    <xf numFmtId="0" fontId="49" fillId="0" borderId="5" xfId="0" applyFont="1" applyFill="1" applyBorder="1" applyProtection="1"/>
    <xf numFmtId="0" fontId="49" fillId="0" borderId="0" xfId="0" applyFont="1" applyFill="1" applyBorder="1" applyProtection="1"/>
    <xf numFmtId="2" fontId="44" fillId="0" borderId="0" xfId="13" applyNumberFormat="1" applyFont="1" applyFill="1" applyBorder="1" applyAlignment="1" applyProtection="1">
      <alignment horizontal="center" vertical="center"/>
    </xf>
    <xf numFmtId="175" fontId="44" fillId="0" borderId="0" xfId="19" applyNumberFormat="1" applyFont="1" applyFill="1" applyBorder="1" applyAlignment="1" applyProtection="1">
      <alignment horizontal="center" vertical="center"/>
    </xf>
    <xf numFmtId="170" fontId="44" fillId="0" borderId="0" xfId="20" applyNumberFormat="1" applyFont="1" applyFill="1" applyBorder="1" applyAlignment="1" applyProtection="1">
      <alignment horizontal="center" vertical="center"/>
    </xf>
    <xf numFmtId="0" fontId="44" fillId="0" borderId="0" xfId="13" applyFont="1" applyFill="1" applyBorder="1" applyAlignment="1" applyProtection="1">
      <alignment horizontal="center" vertical="center"/>
    </xf>
    <xf numFmtId="0" fontId="44" fillId="0" borderId="0" xfId="19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9" fontId="44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57" fillId="0" borderId="0" xfId="0" applyFont="1" applyFill="1" applyBorder="1" applyAlignment="1" applyProtection="1">
      <alignment horizontal="center" vertical="center"/>
    </xf>
    <xf numFmtId="9" fontId="57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19" applyFont="1" applyFill="1" applyBorder="1" applyAlignment="1" applyProtection="1">
      <alignment horizontal="center" vertical="center" wrapText="1"/>
    </xf>
    <xf numFmtId="172" fontId="44" fillId="0" borderId="0" xfId="21" applyNumberFormat="1" applyFont="1" applyFill="1" applyBorder="1" applyAlignment="1" applyProtection="1">
      <alignment horizontal="center" vertical="center"/>
    </xf>
    <xf numFmtId="0" fontId="79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57" fillId="2" borderId="47" xfId="13" applyNumberFormat="1" applyFont="1" applyFill="1" applyBorder="1" applyAlignment="1" applyProtection="1">
      <alignment horizontal="center" vertical="center"/>
    </xf>
    <xf numFmtId="175" fontId="57" fillId="2" borderId="48" xfId="19" applyNumberFormat="1" applyFont="1" applyFill="1" applyBorder="1" applyAlignment="1" applyProtection="1">
      <alignment horizontal="center" vertical="center"/>
    </xf>
    <xf numFmtId="0" fontId="58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right" vertical="center"/>
    </xf>
    <xf numFmtId="0" fontId="0" fillId="0" borderId="11" xfId="0" applyFill="1" applyBorder="1" applyProtection="1"/>
    <xf numFmtId="0" fontId="0" fillId="0" borderId="2" xfId="0" applyFill="1" applyBorder="1" applyProtection="1"/>
    <xf numFmtId="173" fontId="16" fillId="10" borderId="6" xfId="11" applyNumberFormat="1" applyFont="1" applyFill="1" applyBorder="1" applyAlignment="1" applyProtection="1">
      <alignment horizontal="center" vertical="center"/>
    </xf>
    <xf numFmtId="0" fontId="13" fillId="2" borderId="2" xfId="19" applyNumberFormat="1" applyFont="1" applyFill="1" applyBorder="1" applyAlignment="1" applyProtection="1">
      <alignment vertical="center"/>
    </xf>
    <xf numFmtId="41" fontId="13" fillId="2" borderId="0" xfId="19" applyNumberFormat="1" applyFont="1" applyFill="1" applyBorder="1" applyAlignment="1" applyProtection="1">
      <alignment horizontal="left" vertical="center"/>
    </xf>
    <xf numFmtId="0" fontId="13" fillId="2" borderId="4" xfId="19" applyNumberFormat="1" applyFont="1" applyFill="1" applyBorder="1" applyAlignment="1" applyProtection="1">
      <alignment vertical="center"/>
    </xf>
    <xf numFmtId="41" fontId="13" fillId="2" borderId="5" xfId="19" applyNumberFormat="1" applyFont="1" applyFill="1" applyBorder="1" applyAlignment="1" applyProtection="1">
      <alignment horizontal="left" vertical="center"/>
    </xf>
    <xf numFmtId="14" fontId="126" fillId="11" borderId="0" xfId="13" applyNumberFormat="1" applyFont="1" applyFill="1" applyBorder="1" applyAlignment="1" applyProtection="1">
      <alignment horizontal="center"/>
    </xf>
    <xf numFmtId="14" fontId="124" fillId="11" borderId="3" xfId="13" applyNumberFormat="1" applyFont="1" applyFill="1" applyBorder="1" applyAlignment="1" applyProtection="1">
      <alignment horizontal="left"/>
    </xf>
    <xf numFmtId="175" fontId="46" fillId="11" borderId="12" xfId="19" applyNumberFormat="1" applyFont="1" applyFill="1" applyBorder="1" applyAlignment="1" applyProtection="1">
      <alignment horizontal="left" vertical="center"/>
    </xf>
    <xf numFmtId="14" fontId="124" fillId="11" borderId="0" xfId="13" applyNumberFormat="1" applyFont="1" applyFill="1" applyBorder="1" applyAlignment="1" applyProtection="1">
      <alignment horizontal="right"/>
    </xf>
    <xf numFmtId="0" fontId="49" fillId="11" borderId="5" xfId="19" applyFont="1" applyFill="1" applyBorder="1" applyAlignment="1" applyProtection="1">
      <alignment horizontal="center" vertical="center" wrapText="1"/>
    </xf>
    <xf numFmtId="0" fontId="114" fillId="11" borderId="8" xfId="13" applyFont="1" applyFill="1" applyBorder="1" applyAlignment="1" applyProtection="1">
      <alignment horizontal="center" vertical="center"/>
    </xf>
    <xf numFmtId="0" fontId="46" fillId="11" borderId="5" xfId="19" applyFont="1" applyFill="1" applyBorder="1" applyAlignment="1" applyProtection="1">
      <alignment horizontal="center" vertical="center"/>
    </xf>
    <xf numFmtId="0" fontId="125" fillId="11" borderId="0" xfId="13" applyFont="1" applyFill="1" applyBorder="1" applyAlignment="1" applyProtection="1"/>
    <xf numFmtId="0" fontId="116" fillId="11" borderId="5" xfId="13" applyFont="1" applyFill="1" applyBorder="1" applyAlignment="1" applyProtection="1">
      <alignment horizontal="center" vertical="center"/>
    </xf>
    <xf numFmtId="0" fontId="30" fillId="14" borderId="10" xfId="13" applyFont="1" applyFill="1" applyBorder="1" applyAlignment="1" applyProtection="1">
      <alignment horizontal="center" vertical="center"/>
    </xf>
    <xf numFmtId="0" fontId="68" fillId="7" borderId="10" xfId="13" applyFont="1" applyFill="1" applyBorder="1" applyAlignment="1" applyProtection="1">
      <alignment horizontal="center"/>
    </xf>
    <xf numFmtId="0" fontId="26" fillId="15" borderId="9" xfId="13" applyFont="1" applyFill="1" applyBorder="1" applyAlignment="1" applyProtection="1">
      <alignment horizontal="center" vertical="center"/>
    </xf>
    <xf numFmtId="0" fontId="29" fillId="15" borderId="13" xfId="13" applyFont="1" applyFill="1" applyBorder="1" applyAlignment="1" applyProtection="1">
      <alignment horizontal="right" vertical="center"/>
    </xf>
    <xf numFmtId="0" fontId="68" fillId="15" borderId="10" xfId="13" applyFont="1" applyFill="1" applyBorder="1" applyAlignment="1" applyProtection="1">
      <alignment horizontal="center" vertical="center"/>
    </xf>
    <xf numFmtId="170" fontId="114" fillId="15" borderId="9" xfId="20" applyNumberFormat="1" applyFont="1" applyFill="1" applyBorder="1" applyAlignment="1" applyProtection="1">
      <alignment horizontal="center" vertical="center" wrapText="1"/>
    </xf>
    <xf numFmtId="170" fontId="78" fillId="15" borderId="13" xfId="20" applyNumberFormat="1" applyFont="1" applyFill="1" applyBorder="1" applyAlignment="1" applyProtection="1">
      <alignment horizontal="center" wrapText="1"/>
    </xf>
    <xf numFmtId="172" fontId="44" fillId="15" borderId="10" xfId="21" applyNumberFormat="1" applyFont="1" applyFill="1" applyBorder="1" applyAlignment="1" applyProtection="1">
      <alignment horizontal="center" vertical="top"/>
    </xf>
    <xf numFmtId="0" fontId="2" fillId="7" borderId="8" xfId="13" applyFont="1" applyFill="1" applyBorder="1" applyAlignment="1" applyProtection="1">
      <alignment horizontal="left" vertical="center" indent="2"/>
    </xf>
    <xf numFmtId="0" fontId="46" fillId="11" borderId="4" xfId="19" applyFont="1" applyFill="1" applyBorder="1" applyAlignment="1" applyProtection="1">
      <alignment horizontal="left" vertical="center" indent="2"/>
    </xf>
    <xf numFmtId="2" fontId="105" fillId="2" borderId="6" xfId="22" applyNumberFormat="1" applyFont="1" applyFill="1" applyBorder="1" applyAlignment="1" applyProtection="1">
      <alignment horizontal="center" vertical="center"/>
    </xf>
    <xf numFmtId="0" fontId="30" fillId="0" borderId="14" xfId="22" applyNumberFormat="1" applyFont="1" applyFill="1" applyBorder="1" applyAlignment="1" applyProtection="1">
      <alignment horizontal="center" vertical="center"/>
    </xf>
    <xf numFmtId="0" fontId="30" fillId="0" borderId="7" xfId="22" applyNumberFormat="1" applyFont="1" applyFill="1" applyBorder="1" applyAlignment="1" applyProtection="1">
      <alignment horizontal="center" vertical="center"/>
    </xf>
    <xf numFmtId="0" fontId="30" fillId="0" borderId="15" xfId="1" applyFont="1" applyFill="1" applyBorder="1" applyAlignment="1" applyProtection="1">
      <alignment horizontal="center" vertical="center"/>
    </xf>
    <xf numFmtId="0" fontId="4" fillId="7" borderId="14" xfId="19" applyFont="1" applyFill="1" applyBorder="1" applyAlignment="1" applyProtection="1">
      <alignment horizontal="left" vertical="center"/>
    </xf>
    <xf numFmtId="0" fontId="4" fillId="7" borderId="7" xfId="19" quotePrefix="1" applyFont="1" applyFill="1" applyBorder="1" applyAlignment="1" applyProtection="1">
      <alignment horizontal="left" vertical="center"/>
    </xf>
    <xf numFmtId="0" fontId="57" fillId="7" borderId="15" xfId="0" applyFont="1" applyFill="1" applyBorder="1" applyAlignment="1" applyProtection="1">
      <alignment vertical="center"/>
    </xf>
    <xf numFmtId="0" fontId="103" fillId="0" borderId="0" xfId="22" applyFont="1" applyFill="1" applyBorder="1" applyAlignment="1" applyProtection="1">
      <alignment vertical="center"/>
    </xf>
    <xf numFmtId="0" fontId="4" fillId="2" borderId="6" xfId="19" applyFont="1" applyFill="1" applyBorder="1" applyAlignment="1" applyProtection="1">
      <alignment horizontal="left" vertical="center"/>
    </xf>
    <xf numFmtId="0" fontId="103" fillId="0" borderId="8" xfId="22" applyFont="1" applyFill="1" applyBorder="1" applyAlignment="1" applyProtection="1">
      <alignment vertical="center"/>
    </xf>
    <xf numFmtId="49" fontId="34" fillId="0" borderId="4" xfId="22" quotePrefix="1" applyNumberFormat="1" applyFont="1" applyFill="1" applyBorder="1" applyAlignment="1" applyProtection="1">
      <alignment horizontal="center" vertical="center"/>
    </xf>
    <xf numFmtId="0" fontId="105" fillId="0" borderId="5" xfId="22" applyFont="1" applyFill="1" applyBorder="1" applyAlignment="1" applyProtection="1">
      <alignment horizontal="left" vertical="center"/>
    </xf>
    <xf numFmtId="2" fontId="105" fillId="0" borderId="12" xfId="22" applyNumberFormat="1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right" vertical="center" wrapText="1"/>
    </xf>
    <xf numFmtId="0" fontId="43" fillId="0" borderId="0" xfId="0" applyFont="1" applyFill="1" applyBorder="1" applyAlignment="1" applyProtection="1">
      <alignment horizontal="center" vertical="top" shrinkToFit="1"/>
    </xf>
    <xf numFmtId="0" fontId="11" fillId="0" borderId="0" xfId="0" applyFont="1" applyFill="1" applyBorder="1" applyProtection="1"/>
    <xf numFmtId="0" fontId="0" fillId="0" borderId="0" xfId="0" applyFont="1" applyBorder="1" applyAlignment="1" applyProtection="1">
      <alignment vertical="top"/>
    </xf>
    <xf numFmtId="0" fontId="130" fillId="0" borderId="0" xfId="0" applyFont="1" applyBorder="1" applyAlignment="1" applyProtection="1">
      <alignment horizontal="right" vertical="top" indent="2"/>
    </xf>
    <xf numFmtId="178" fontId="132" fillId="0" borderId="0" xfId="2" applyNumberFormat="1" applyFont="1" applyFill="1" applyBorder="1" applyAlignment="1" applyProtection="1">
      <alignment vertical="center"/>
    </xf>
    <xf numFmtId="0" fontId="130" fillId="0" borderId="0" xfId="0" applyFont="1" applyBorder="1" applyAlignment="1" applyProtection="1">
      <alignment horizontal="right" vertical="center"/>
    </xf>
    <xf numFmtId="2" fontId="131" fillId="0" borderId="0" xfId="0" applyNumberFormat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130" fillId="0" borderId="0" xfId="12" applyFont="1" applyFill="1" applyBorder="1" applyAlignment="1" applyProtection="1">
      <alignment horizontal="right" vertical="center"/>
    </xf>
    <xf numFmtId="0" fontId="134" fillId="0" borderId="0" xfId="12" applyFont="1" applyFill="1" applyBorder="1" applyAlignment="1" applyProtection="1">
      <alignment horizontal="centerContinuous" vertical="center"/>
    </xf>
    <xf numFmtId="0" fontId="135" fillId="0" borderId="0" xfId="12" applyFont="1" applyFill="1" applyBorder="1" applyAlignment="1" applyProtection="1">
      <alignment horizontal="centerContinuous" vertical="center"/>
    </xf>
    <xf numFmtId="185" fontId="1" fillId="0" borderId="0" xfId="0" applyNumberFormat="1" applyFont="1" applyFill="1" applyBorder="1" applyAlignment="1" applyProtection="1">
      <alignment vertical="center"/>
    </xf>
    <xf numFmtId="171" fontId="1" fillId="0" borderId="0" xfId="0" applyNumberFormat="1" applyFont="1" applyFill="1" applyBorder="1" applyAlignment="1" applyProtection="1">
      <alignment horizontal="center" vertical="center"/>
    </xf>
    <xf numFmtId="0" fontId="130" fillId="0" borderId="0" xfId="12" applyFont="1" applyFill="1" applyBorder="1" applyAlignment="1" applyProtection="1">
      <alignment horizontal="left" vertical="center" indent="1"/>
    </xf>
    <xf numFmtId="0" fontId="113" fillId="0" borderId="0" xfId="12" applyFont="1" applyFill="1" applyBorder="1" applyAlignment="1" applyProtection="1">
      <alignment vertical="center" shrinkToFit="1"/>
      <protection locked="0"/>
    </xf>
    <xf numFmtId="0" fontId="129" fillId="0" borderId="0" xfId="0" applyFont="1" applyFill="1" applyBorder="1" applyAlignment="1" applyProtection="1">
      <alignment horizontal="right" vertical="center"/>
    </xf>
    <xf numFmtId="0" fontId="1" fillId="2" borderId="6" xfId="19" applyFont="1" applyFill="1" applyBorder="1" applyAlignment="1" applyProtection="1">
      <alignment horizontal="left" vertical="center" indent="2"/>
    </xf>
    <xf numFmtId="186" fontId="66" fillId="2" borderId="0" xfId="0" applyNumberFormat="1" applyFont="1" applyFill="1" applyBorder="1" applyAlignment="1" applyProtection="1">
      <alignment vertical="center"/>
      <protection locked="0"/>
    </xf>
    <xf numFmtId="187" fontId="66" fillId="0" borderId="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180" fontId="66" fillId="2" borderId="0" xfId="0" applyNumberFormat="1" applyFont="1" applyFill="1" applyBorder="1" applyAlignment="1" applyProtection="1">
      <alignment vertical="center"/>
      <protection locked="0"/>
    </xf>
    <xf numFmtId="0" fontId="84" fillId="0" borderId="2" xfId="0" applyNumberFormat="1" applyFont="1" applyFill="1" applyBorder="1" applyAlignment="1" applyProtection="1">
      <alignment horizontal="right" vertical="center"/>
    </xf>
    <xf numFmtId="174" fontId="82" fillId="0" borderId="3" xfId="0" applyNumberFormat="1" applyFont="1" applyFill="1" applyBorder="1" applyAlignment="1" applyProtection="1">
      <alignment horizontal="left" vertical="center" indent="1"/>
    </xf>
    <xf numFmtId="0" fontId="0" fillId="0" borderId="1" xfId="0" applyFont="1" applyBorder="1" applyProtection="1"/>
    <xf numFmtId="0" fontId="0" fillId="0" borderId="8" xfId="0" applyFont="1" applyBorder="1" applyProtection="1"/>
    <xf numFmtId="0" fontId="14" fillId="0" borderId="8" xfId="0" applyFont="1" applyFill="1" applyBorder="1" applyProtection="1"/>
    <xf numFmtId="0" fontId="0" fillId="0" borderId="11" xfId="0" applyFont="1" applyFill="1" applyBorder="1" applyAlignment="1" applyProtection="1">
      <alignment horizontal="right" vertical="center"/>
    </xf>
    <xf numFmtId="0" fontId="0" fillId="0" borderId="4" xfId="0" applyFont="1" applyBorder="1" applyProtection="1"/>
    <xf numFmtId="0" fontId="0" fillId="0" borderId="5" xfId="0" applyFont="1" applyBorder="1" applyProtection="1"/>
    <xf numFmtId="0" fontId="14" fillId="0" borderId="5" xfId="0" applyFont="1" applyFill="1" applyBorder="1" applyProtection="1"/>
    <xf numFmtId="0" fontId="0" fillId="0" borderId="12" xfId="0" applyFont="1" applyFill="1" applyBorder="1" applyAlignment="1" applyProtection="1">
      <alignment vertical="center"/>
    </xf>
    <xf numFmtId="0" fontId="84" fillId="0" borderId="33" xfId="0" applyFont="1" applyFill="1" applyBorder="1" applyAlignment="1" applyProtection="1">
      <alignment horizontal="left" vertical="center" indent="2"/>
    </xf>
    <xf numFmtId="42" fontId="27" fillId="0" borderId="33" xfId="0" applyNumberFormat="1" applyFont="1" applyFill="1" applyBorder="1" applyAlignment="1" applyProtection="1">
      <alignment vertical="center"/>
    </xf>
    <xf numFmtId="1" fontId="32" fillId="8" borderId="20" xfId="0" applyNumberFormat="1" applyFont="1" applyFill="1" applyBorder="1" applyAlignment="1" applyProtection="1">
      <alignment horizontal="center" vertical="center"/>
    </xf>
    <xf numFmtId="0" fontId="32" fillId="8" borderId="29" xfId="0" applyFont="1" applyFill="1" applyBorder="1" applyAlignment="1" applyProtection="1">
      <alignment horizontal="left" vertical="center"/>
    </xf>
    <xf numFmtId="0" fontId="32" fillId="8" borderId="29" xfId="0" applyFont="1" applyFill="1" applyBorder="1" applyAlignment="1" applyProtection="1">
      <alignment horizontal="centerContinuous" vertical="center"/>
    </xf>
    <xf numFmtId="0" fontId="130" fillId="0" borderId="0" xfId="12" applyFont="1" applyFill="1" applyBorder="1" applyAlignment="1" applyProtection="1">
      <alignment horizontal="left" indent="1"/>
    </xf>
    <xf numFmtId="180" fontId="66" fillId="2" borderId="27" xfId="0" applyNumberFormat="1" applyFont="1" applyFill="1" applyBorder="1" applyAlignment="1" applyProtection="1">
      <alignment vertical="center"/>
      <protection locked="0"/>
    </xf>
    <xf numFmtId="186" fontId="66" fillId="2" borderId="27" xfId="0" applyNumberFormat="1" applyFont="1" applyFill="1" applyBorder="1" applyAlignment="1" applyProtection="1">
      <alignment vertical="center"/>
      <protection locked="0"/>
    </xf>
    <xf numFmtId="0" fontId="133" fillId="0" borderId="0" xfId="0" applyFont="1" applyFill="1" applyBorder="1" applyAlignment="1" applyProtection="1">
      <alignment horizontal="right"/>
    </xf>
    <xf numFmtId="0" fontId="130" fillId="0" borderId="49" xfId="12" applyFont="1" applyFill="1" applyBorder="1" applyAlignment="1" applyProtection="1">
      <alignment horizontal="left" vertical="top" indent="1"/>
    </xf>
    <xf numFmtId="0" fontId="113" fillId="2" borderId="49" xfId="12" applyFont="1" applyFill="1" applyBorder="1" applyAlignment="1" applyProtection="1">
      <alignment horizontal="left" vertical="top" indent="1" shrinkToFit="1"/>
      <protection locked="0"/>
    </xf>
    <xf numFmtId="0" fontId="49" fillId="0" borderId="49" xfId="0" applyFont="1" applyFill="1" applyBorder="1" applyAlignment="1" applyProtection="1">
      <alignment vertical="top"/>
    </xf>
    <xf numFmtId="0" fontId="130" fillId="0" borderId="49" xfId="12" applyFont="1" applyFill="1" applyBorder="1" applyAlignment="1" applyProtection="1">
      <alignment horizontal="right" vertical="top"/>
    </xf>
    <xf numFmtId="171" fontId="1" fillId="0" borderId="49" xfId="0" applyNumberFormat="1" applyFont="1" applyFill="1" applyBorder="1" applyAlignment="1" applyProtection="1">
      <alignment horizontal="center" vertical="top"/>
    </xf>
    <xf numFmtId="0" fontId="130" fillId="0" borderId="50" xfId="12" applyFont="1" applyFill="1" applyBorder="1" applyAlignment="1" applyProtection="1">
      <alignment horizontal="left" indent="1"/>
    </xf>
    <xf numFmtId="0" fontId="13" fillId="0" borderId="49" xfId="0" applyFont="1" applyFill="1" applyBorder="1" applyAlignment="1" applyProtection="1">
      <alignment horizontal="center" vertical="top"/>
    </xf>
    <xf numFmtId="0" fontId="130" fillId="0" borderId="49" xfId="0" applyFont="1" applyBorder="1" applyAlignment="1" applyProtection="1">
      <alignment horizontal="right" vertical="top"/>
    </xf>
    <xf numFmtId="174" fontId="131" fillId="0" borderId="49" xfId="0" applyNumberFormat="1" applyFont="1" applyBorder="1" applyAlignment="1" applyProtection="1">
      <alignment horizontal="left" vertical="top"/>
    </xf>
    <xf numFmtId="0" fontId="130" fillId="0" borderId="49" xfId="0" applyFont="1" applyFill="1" applyBorder="1" applyAlignment="1" applyProtection="1">
      <alignment horizontal="left" vertical="top"/>
    </xf>
    <xf numFmtId="49" fontId="44" fillId="2" borderId="37" xfId="0" quotePrefix="1" applyNumberFormat="1" applyFont="1" applyFill="1" applyBorder="1" applyAlignment="1" applyProtection="1">
      <alignment horizontal="center" vertical="center"/>
      <protection locked="0"/>
    </xf>
    <xf numFmtId="49" fontId="44" fillId="2" borderId="0" xfId="0" quotePrefix="1" applyNumberFormat="1" applyFont="1" applyFill="1" applyBorder="1" applyAlignment="1" applyProtection="1">
      <alignment horizontal="left" vertical="center" indent="3"/>
      <protection locked="0"/>
    </xf>
    <xf numFmtId="42" fontId="95" fillId="9" borderId="35" xfId="0" applyNumberFormat="1" applyFont="1" applyFill="1" applyBorder="1" applyAlignment="1" applyProtection="1">
      <alignment vertical="center"/>
    </xf>
    <xf numFmtId="1" fontId="95" fillId="9" borderId="30" xfId="0" applyNumberFormat="1" applyFont="1" applyFill="1" applyBorder="1" applyAlignment="1" applyProtection="1">
      <alignment horizontal="center" vertical="center"/>
    </xf>
    <xf numFmtId="0" fontId="95" fillId="9" borderId="31" xfId="0" applyFont="1" applyFill="1" applyBorder="1" applyAlignment="1" applyProtection="1">
      <alignment horizontal="left" vertical="center"/>
    </xf>
    <xf numFmtId="0" fontId="95" fillId="9" borderId="31" xfId="0" applyFont="1" applyFill="1" applyBorder="1" applyAlignment="1" applyProtection="1">
      <alignment horizontal="centerContinuous" vertical="center"/>
    </xf>
    <xf numFmtId="0" fontId="86" fillId="9" borderId="31" xfId="0" applyFont="1" applyFill="1" applyBorder="1" applyAlignment="1" applyProtection="1">
      <alignment horizontal="right" vertical="center"/>
    </xf>
    <xf numFmtId="49" fontId="44" fillId="2" borderId="39" xfId="0" quotePrefix="1" applyNumberFormat="1" applyFont="1" applyFill="1" applyBorder="1" applyAlignment="1" applyProtection="1">
      <alignment horizontal="center" vertical="center"/>
      <protection locked="0"/>
    </xf>
    <xf numFmtId="49" fontId="44" fillId="2" borderId="41" xfId="0" quotePrefix="1" applyNumberFormat="1" applyFont="1" applyFill="1" applyBorder="1" applyAlignment="1" applyProtection="1">
      <alignment horizontal="center" vertical="center"/>
      <protection locked="0"/>
    </xf>
    <xf numFmtId="0" fontId="138" fillId="2" borderId="49" xfId="12" quotePrefix="1" applyFont="1" applyFill="1" applyBorder="1" applyAlignment="1" applyProtection="1">
      <alignment horizontal="left" vertical="center" indent="3"/>
    </xf>
    <xf numFmtId="0" fontId="44" fillId="2" borderId="0" xfId="0" quotePrefix="1" applyNumberFormat="1" applyFont="1" applyFill="1" applyBorder="1" applyAlignment="1" applyProtection="1">
      <alignment horizontal="center" vertical="center"/>
      <protection locked="0"/>
    </xf>
    <xf numFmtId="166" fontId="44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44" fillId="2" borderId="27" xfId="0" quotePrefix="1" applyNumberFormat="1" applyFont="1" applyFill="1" applyBorder="1" applyAlignment="1" applyProtection="1">
      <alignment horizontal="center" vertical="center"/>
      <protection locked="0"/>
    </xf>
    <xf numFmtId="0" fontId="44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44" fillId="2" borderId="25" xfId="0" quotePrefix="1" applyNumberFormat="1" applyFont="1" applyFill="1" applyBorder="1" applyAlignment="1" applyProtection="1">
      <alignment horizontal="center" vertical="center"/>
      <protection locked="0"/>
    </xf>
    <xf numFmtId="0" fontId="66" fillId="12" borderId="27" xfId="0" applyNumberFormat="1" applyFont="1" applyFill="1" applyBorder="1" applyAlignment="1" applyProtection="1">
      <alignment horizontal="left" vertical="center" indent="2"/>
      <protection locked="0"/>
    </xf>
    <xf numFmtId="166" fontId="66" fillId="12" borderId="0" xfId="0" applyNumberFormat="1" applyFont="1" applyFill="1" applyBorder="1" applyAlignment="1" applyProtection="1">
      <alignment vertical="center"/>
      <protection locked="0"/>
    </xf>
    <xf numFmtId="0" fontId="81" fillId="12" borderId="24" xfId="0" applyFont="1" applyFill="1" applyBorder="1" applyAlignment="1" applyProtection="1">
      <alignment horizontal="right" vertical="center"/>
    </xf>
    <xf numFmtId="0" fontId="66" fillId="12" borderId="0" xfId="0" applyNumberFormat="1" applyFont="1" applyFill="1" applyBorder="1" applyAlignment="1" applyProtection="1">
      <alignment horizontal="left" vertical="center" indent="2"/>
      <protection locked="0"/>
    </xf>
    <xf numFmtId="180" fontId="66" fillId="12" borderId="0" xfId="0" applyNumberFormat="1" applyFont="1" applyFill="1" applyBorder="1" applyAlignment="1" applyProtection="1">
      <alignment vertical="center"/>
    </xf>
    <xf numFmtId="0" fontId="81" fillId="12" borderId="26" xfId="0" applyFont="1" applyFill="1" applyBorder="1" applyAlignment="1" applyProtection="1">
      <alignment horizontal="right" vertical="center"/>
    </xf>
    <xf numFmtId="42" fontId="66" fillId="12" borderId="28" xfId="0" applyNumberFormat="1" applyFont="1" applyFill="1" applyBorder="1" applyAlignment="1" applyProtection="1">
      <alignment vertical="center"/>
    </xf>
    <xf numFmtId="0" fontId="44" fillId="12" borderId="0" xfId="0" quotePrefix="1" applyNumberFormat="1" applyFont="1" applyFill="1" applyBorder="1" applyAlignment="1" applyProtection="1">
      <alignment horizontal="center" vertical="center"/>
      <protection locked="0"/>
    </xf>
    <xf numFmtId="166" fontId="44" fillId="12" borderId="0" xfId="0" quotePrefix="1" applyNumberFormat="1" applyFont="1" applyFill="1" applyBorder="1" applyAlignment="1" applyProtection="1">
      <alignment horizontal="center" vertical="center"/>
      <protection locked="0"/>
    </xf>
    <xf numFmtId="187" fontId="66" fillId="12" borderId="27" xfId="0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right" vertical="center"/>
    </xf>
    <xf numFmtId="0" fontId="130" fillId="12" borderId="0" xfId="12" applyFont="1" applyFill="1" applyBorder="1" applyAlignment="1" applyProtection="1">
      <alignment horizontal="left" indent="1"/>
    </xf>
    <xf numFmtId="0" fontId="43" fillId="12" borderId="0" xfId="0" applyFont="1" applyFill="1" applyBorder="1" applyAlignment="1" applyProtection="1">
      <alignment horizontal="center" vertical="top" shrinkToFit="1"/>
    </xf>
    <xf numFmtId="0" fontId="130" fillId="12" borderId="50" xfId="12" applyFont="1" applyFill="1" applyBorder="1" applyAlignment="1" applyProtection="1">
      <alignment horizontal="left" indent="1"/>
    </xf>
    <xf numFmtId="0" fontId="130" fillId="12" borderId="0" xfId="12" applyFont="1" applyFill="1" applyBorder="1" applyAlignment="1" applyProtection="1">
      <alignment horizontal="left" vertical="center" indent="1"/>
    </xf>
    <xf numFmtId="0" fontId="130" fillId="12" borderId="49" xfId="12" applyFont="1" applyFill="1" applyBorder="1" applyAlignment="1" applyProtection="1">
      <alignment horizontal="left" vertical="top" indent="1"/>
    </xf>
    <xf numFmtId="0" fontId="11" fillId="12" borderId="0" xfId="0" applyFont="1" applyFill="1" applyBorder="1" applyProtection="1"/>
    <xf numFmtId="185" fontId="1" fillId="12" borderId="0" xfId="0" applyNumberFormat="1" applyFont="1" applyFill="1" applyBorder="1" applyAlignment="1" applyProtection="1">
      <alignment vertical="center"/>
    </xf>
    <xf numFmtId="0" fontId="49" fillId="12" borderId="49" xfId="0" applyFont="1" applyFill="1" applyBorder="1" applyAlignment="1" applyProtection="1">
      <alignment vertical="top"/>
    </xf>
    <xf numFmtId="0" fontId="130" fillId="12" borderId="49" xfId="12" applyFont="1" applyFill="1" applyBorder="1" applyAlignment="1" applyProtection="1">
      <alignment horizontal="right" vertical="top"/>
    </xf>
    <xf numFmtId="171" fontId="1" fillId="12" borderId="49" xfId="0" applyNumberFormat="1" applyFont="1" applyFill="1" applyBorder="1" applyAlignment="1" applyProtection="1">
      <alignment horizontal="center" vertical="top"/>
    </xf>
    <xf numFmtId="0" fontId="49" fillId="12" borderId="0" xfId="0" applyFont="1" applyFill="1" applyBorder="1" applyProtection="1"/>
    <xf numFmtId="0" fontId="130" fillId="12" borderId="0" xfId="12" applyFont="1" applyFill="1" applyBorder="1" applyAlignment="1" applyProtection="1">
      <alignment horizontal="right" vertical="center"/>
    </xf>
    <xf numFmtId="171" fontId="1" fillId="12" borderId="0" xfId="0" applyNumberFormat="1" applyFont="1" applyFill="1" applyBorder="1" applyAlignment="1" applyProtection="1">
      <alignment horizontal="center" vertical="center"/>
    </xf>
    <xf numFmtId="178" fontId="132" fillId="12" borderId="0" xfId="2" applyNumberFormat="1" applyFont="1" applyFill="1" applyBorder="1" applyAlignment="1" applyProtection="1">
      <alignment vertical="center"/>
    </xf>
    <xf numFmtId="0" fontId="0" fillId="12" borderId="0" xfId="0" applyFont="1" applyFill="1" applyBorder="1" applyProtection="1"/>
    <xf numFmtId="2" fontId="131" fillId="12" borderId="0" xfId="0" applyNumberFormat="1" applyFont="1" applyFill="1" applyBorder="1" applyAlignment="1" applyProtection="1">
      <alignment horizontal="left" vertical="center"/>
    </xf>
    <xf numFmtId="174" fontId="131" fillId="12" borderId="49" xfId="0" applyNumberFormat="1" applyFont="1" applyFill="1" applyBorder="1" applyAlignment="1" applyProtection="1">
      <alignment horizontal="left" vertical="top"/>
    </xf>
    <xf numFmtId="0" fontId="130" fillId="12" borderId="49" xfId="0" applyFont="1" applyFill="1" applyBorder="1" applyAlignment="1" applyProtection="1">
      <alignment horizontal="left" vertical="top"/>
    </xf>
    <xf numFmtId="0" fontId="113" fillId="12" borderId="0" xfId="12" applyFont="1" applyFill="1" applyBorder="1" applyAlignment="1" applyProtection="1">
      <alignment vertical="center" shrinkToFit="1"/>
      <protection locked="0"/>
    </xf>
    <xf numFmtId="0" fontId="0" fillId="12" borderId="0" xfId="0" applyFont="1" applyFill="1" applyBorder="1" applyAlignment="1" applyProtection="1">
      <alignment horizontal="center" vertical="center"/>
    </xf>
    <xf numFmtId="0" fontId="133" fillId="12" borderId="0" xfId="0" applyFont="1" applyFill="1" applyBorder="1" applyAlignment="1" applyProtection="1">
      <alignment horizontal="right"/>
    </xf>
    <xf numFmtId="0" fontId="130" fillId="12" borderId="0" xfId="0" applyFont="1" applyFill="1" applyBorder="1" applyAlignment="1" applyProtection="1">
      <alignment horizontal="right" vertical="top" indent="2"/>
    </xf>
    <xf numFmtId="0" fontId="130" fillId="12" borderId="0" xfId="0" applyFont="1" applyFill="1" applyBorder="1" applyAlignment="1" applyProtection="1">
      <alignment horizontal="right" vertical="center"/>
    </xf>
    <xf numFmtId="0" fontId="13" fillId="12" borderId="49" xfId="0" applyFont="1" applyFill="1" applyBorder="1" applyAlignment="1" applyProtection="1">
      <alignment horizontal="center" vertical="top"/>
    </xf>
    <xf numFmtId="0" fontId="130" fillId="12" borderId="49" xfId="0" applyFont="1" applyFill="1" applyBorder="1" applyAlignment="1" applyProtection="1">
      <alignment horizontal="right" vertical="top"/>
    </xf>
    <xf numFmtId="0" fontId="17" fillId="12" borderId="0" xfId="0" applyFont="1" applyFill="1" applyBorder="1" applyAlignment="1" applyProtection="1">
      <alignment horizontal="center"/>
    </xf>
    <xf numFmtId="0" fontId="21" fillId="12" borderId="0" xfId="0" applyFont="1" applyFill="1" applyBorder="1" applyAlignment="1" applyProtection="1">
      <alignment horizontal="left"/>
    </xf>
    <xf numFmtId="169" fontId="86" fillId="12" borderId="0" xfId="0" applyNumberFormat="1" applyFont="1" applyFill="1" applyBorder="1" applyAlignment="1" applyProtection="1">
      <alignment vertical="top"/>
    </xf>
    <xf numFmtId="169" fontId="87" fillId="12" borderId="0" xfId="0" applyNumberFormat="1" applyFont="1" applyFill="1" applyBorder="1" applyAlignment="1" applyProtection="1">
      <alignment vertical="top"/>
    </xf>
    <xf numFmtId="0" fontId="92" fillId="12" borderId="22" xfId="0" applyFont="1" applyFill="1" applyBorder="1" applyAlignment="1" applyProtection="1">
      <alignment horizontal="center"/>
    </xf>
    <xf numFmtId="0" fontId="90" fillId="12" borderId="8" xfId="0" applyFont="1" applyFill="1" applyBorder="1" applyAlignment="1" applyProtection="1">
      <alignment horizontal="left"/>
    </xf>
    <xf numFmtId="0" fontId="37" fillId="12" borderId="8" xfId="0" applyFont="1" applyFill="1" applyBorder="1" applyAlignment="1" applyProtection="1">
      <alignment horizontal="right"/>
    </xf>
    <xf numFmtId="0" fontId="37" fillId="12" borderId="8" xfId="0" applyFont="1" applyFill="1" applyBorder="1" applyAlignment="1" applyProtection="1">
      <alignment horizontal="center"/>
    </xf>
    <xf numFmtId="42" fontId="22" fillId="12" borderId="23" xfId="0" applyNumberFormat="1" applyFont="1" applyFill="1" applyBorder="1" applyAlignment="1" applyProtection="1"/>
    <xf numFmtId="42" fontId="66" fillId="12" borderId="25" xfId="0" applyNumberFormat="1" applyFont="1" applyFill="1" applyBorder="1" applyAlignment="1" applyProtection="1">
      <alignment vertical="center"/>
    </xf>
    <xf numFmtId="180" fontId="66" fillId="12" borderId="27" xfId="0" applyNumberFormat="1" applyFont="1" applyFill="1" applyBorder="1" applyAlignment="1" applyProtection="1">
      <alignment vertical="center"/>
    </xf>
    <xf numFmtId="0" fontId="92" fillId="12" borderId="30" xfId="0" applyFont="1" applyFill="1" applyBorder="1" applyAlignment="1" applyProtection="1">
      <alignment horizontal="center"/>
    </xf>
    <xf numFmtId="0" fontId="90" fillId="12" borderId="31" xfId="0" applyFont="1" applyFill="1" applyBorder="1" applyAlignment="1" applyProtection="1">
      <alignment horizontal="left"/>
    </xf>
    <xf numFmtId="0" fontId="37" fillId="12" borderId="31" xfId="0" applyFont="1" applyFill="1" applyBorder="1" applyAlignment="1" applyProtection="1">
      <alignment horizontal="right"/>
    </xf>
    <xf numFmtId="0" fontId="37" fillId="12" borderId="31" xfId="0" applyFont="1" applyFill="1" applyBorder="1" applyAlignment="1" applyProtection="1">
      <alignment horizontal="center"/>
    </xf>
    <xf numFmtId="42" fontId="22" fillId="12" borderId="35" xfId="0" applyNumberFormat="1" applyFont="1" applyFill="1" applyBorder="1" applyAlignment="1" applyProtection="1"/>
    <xf numFmtId="182" fontId="66" fillId="12" borderId="0" xfId="0" applyNumberFormat="1" applyFont="1" applyFill="1" applyBorder="1" applyAlignment="1" applyProtection="1">
      <alignment vertical="center"/>
    </xf>
    <xf numFmtId="184" fontId="66" fillId="12" borderId="0" xfId="0" applyNumberFormat="1" applyFont="1" applyFill="1" applyBorder="1" applyAlignment="1" applyProtection="1">
      <alignment vertical="center"/>
    </xf>
    <xf numFmtId="187" fontId="66" fillId="12" borderId="0" xfId="0" applyNumberFormat="1" applyFont="1" applyFill="1" applyBorder="1" applyAlignment="1" applyProtection="1">
      <alignment vertical="center"/>
    </xf>
    <xf numFmtId="0" fontId="93" fillId="12" borderId="24" xfId="0" applyFont="1" applyFill="1" applyBorder="1" applyAlignment="1" applyProtection="1">
      <alignment horizontal="right" vertical="center"/>
    </xf>
    <xf numFmtId="0" fontId="93" fillId="12" borderId="26" xfId="0" applyFont="1" applyFill="1" applyBorder="1" applyAlignment="1" applyProtection="1">
      <alignment horizontal="right" vertical="center"/>
    </xf>
    <xf numFmtId="0" fontId="31" fillId="12" borderId="42" xfId="0" applyFont="1" applyFill="1" applyBorder="1" applyAlignment="1" applyProtection="1">
      <alignment horizontal="center" vertical="center"/>
    </xf>
    <xf numFmtId="0" fontId="88" fillId="12" borderId="43" xfId="0" applyFont="1" applyFill="1" applyBorder="1" applyAlignment="1" applyProtection="1">
      <alignment horizontal="left" vertical="center" indent="2"/>
    </xf>
    <xf numFmtId="0" fontId="94" fillId="12" borderId="43" xfId="0" applyFont="1" applyFill="1" applyBorder="1" applyAlignment="1" applyProtection="1">
      <alignment horizontal="left" vertical="center"/>
    </xf>
    <xf numFmtId="2" fontId="89" fillId="12" borderId="43" xfId="0" applyNumberFormat="1" applyFont="1" applyFill="1" applyBorder="1" applyAlignment="1" applyProtection="1">
      <alignment horizontal="center" vertical="center"/>
    </xf>
    <xf numFmtId="42" fontId="22" fillId="12" borderId="44" xfId="0" applyNumberFormat="1" applyFont="1" applyFill="1" applyBorder="1" applyAlignment="1" applyProtection="1">
      <alignment vertical="center"/>
    </xf>
    <xf numFmtId="0" fontId="19" fillId="12" borderId="22" xfId="0" applyFont="1" applyFill="1" applyBorder="1" applyAlignment="1" applyProtection="1">
      <alignment horizontal="center" vertical="center"/>
    </xf>
    <xf numFmtId="0" fontId="24" fillId="12" borderId="8" xfId="0" applyNumberFormat="1" applyFont="1" applyFill="1" applyBorder="1" applyAlignment="1" applyProtection="1">
      <alignment horizontal="left" vertical="center" indent="1"/>
    </xf>
    <xf numFmtId="165" fontId="29" fillId="12" borderId="8" xfId="3" applyNumberFormat="1" applyFont="1" applyFill="1" applyBorder="1" applyAlignment="1" applyProtection="1">
      <alignment vertical="center"/>
    </xf>
    <xf numFmtId="176" fontId="69" fillId="12" borderId="8" xfId="23" applyNumberFormat="1" applyFont="1" applyFill="1" applyBorder="1" applyAlignment="1" applyProtection="1">
      <alignment horizontal="right" vertical="center"/>
    </xf>
    <xf numFmtId="42" fontId="25" fillId="12" borderId="23" xfId="0" applyNumberFormat="1" applyFont="1" applyFill="1" applyBorder="1" applyAlignment="1" applyProtection="1">
      <alignment vertical="center"/>
    </xf>
    <xf numFmtId="0" fontId="31" fillId="12" borderId="26" xfId="0" applyFont="1" applyFill="1" applyBorder="1" applyAlignment="1" applyProtection="1">
      <alignment horizontal="right" vertical="center"/>
    </xf>
    <xf numFmtId="0" fontId="84" fillId="12" borderId="27" xfId="0" applyFont="1" applyFill="1" applyBorder="1" applyAlignment="1" applyProtection="1">
      <alignment horizontal="left" vertical="center" indent="2"/>
    </xf>
    <xf numFmtId="42" fontId="27" fillId="12" borderId="27" xfId="0" applyNumberFormat="1" applyFont="1" applyFill="1" applyBorder="1" applyAlignment="1" applyProtection="1">
      <alignment vertical="center"/>
    </xf>
    <xf numFmtId="165" fontId="30" fillId="12" borderId="27" xfId="3" applyNumberFormat="1" applyFont="1" applyFill="1" applyBorder="1" applyAlignment="1" applyProtection="1">
      <alignment vertical="center"/>
    </xf>
    <xf numFmtId="42" fontId="30" fillId="12" borderId="28" xfId="0" applyNumberFormat="1" applyFont="1" applyFill="1" applyBorder="1" applyAlignment="1" applyProtection="1">
      <alignment vertical="center"/>
    </xf>
    <xf numFmtId="0" fontId="19" fillId="12" borderId="32" xfId="0" applyFont="1" applyFill="1" applyBorder="1" applyAlignment="1" applyProtection="1">
      <alignment horizontal="center" vertical="center"/>
    </xf>
    <xf numFmtId="0" fontId="84" fillId="12" borderId="33" xfId="0" applyFont="1" applyFill="1" applyBorder="1" applyAlignment="1" applyProtection="1">
      <alignment horizontal="left" vertical="center" indent="2"/>
    </xf>
    <xf numFmtId="42" fontId="27" fillId="12" borderId="33" xfId="0" applyNumberFormat="1" applyFont="1" applyFill="1" applyBorder="1" applyAlignment="1" applyProtection="1">
      <alignment vertical="center"/>
    </xf>
    <xf numFmtId="0" fontId="26" fillId="12" borderId="33" xfId="0" applyFont="1" applyFill="1" applyBorder="1" applyProtection="1"/>
    <xf numFmtId="42" fontId="16" fillId="12" borderId="34" xfId="0" applyNumberFormat="1" applyFont="1" applyFill="1" applyBorder="1" applyAlignment="1" applyProtection="1">
      <alignment vertical="center"/>
    </xf>
    <xf numFmtId="176" fontId="87" fillId="12" borderId="8" xfId="23" applyNumberFormat="1" applyFont="1" applyFill="1" applyBorder="1" applyAlignment="1" applyProtection="1">
      <alignment vertical="center"/>
    </xf>
    <xf numFmtId="176" fontId="69" fillId="12" borderId="27" xfId="23" applyNumberFormat="1" applyFont="1" applyFill="1" applyBorder="1" applyAlignment="1" applyProtection="1">
      <alignment horizontal="right" vertical="center"/>
    </xf>
    <xf numFmtId="166" fontId="23" fillId="12" borderId="27" xfId="0" applyNumberFormat="1" applyFont="1" applyFill="1" applyBorder="1" applyAlignment="1" applyProtection="1">
      <alignment vertical="center"/>
    </xf>
    <xf numFmtId="0" fontId="19" fillId="12" borderId="24" xfId="0" applyFont="1" applyFill="1" applyBorder="1" applyAlignment="1" applyProtection="1">
      <alignment horizontal="right" vertical="center"/>
    </xf>
    <xf numFmtId="0" fontId="18" fillId="12" borderId="26" xfId="0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left" vertical="center"/>
    </xf>
    <xf numFmtId="0" fontId="5" fillId="12" borderId="4" xfId="0" applyNumberFormat="1" applyFont="1" applyFill="1" applyBorder="1" applyAlignment="1" applyProtection="1">
      <alignment horizontal="center" vertical="center"/>
    </xf>
    <xf numFmtId="181" fontId="94" fillId="12" borderId="1" xfId="0" applyNumberFormat="1" applyFont="1" applyFill="1" applyBorder="1" applyAlignment="1" applyProtection="1">
      <alignment horizontal="center" vertical="center"/>
    </xf>
    <xf numFmtId="181" fontId="94" fillId="12" borderId="2" xfId="0" applyNumberFormat="1" applyFont="1" applyFill="1" applyBorder="1" applyAlignment="1" applyProtection="1">
      <alignment horizontal="center" vertical="center"/>
    </xf>
    <xf numFmtId="181" fontId="94" fillId="12" borderId="4" xfId="0" applyNumberFormat="1" applyFont="1" applyFill="1" applyBorder="1" applyAlignment="1" applyProtection="1">
      <alignment horizontal="center" vertical="center"/>
    </xf>
    <xf numFmtId="0" fontId="5" fillId="12" borderId="19" xfId="0" applyFont="1" applyFill="1" applyBorder="1" applyAlignment="1" applyProtection="1">
      <alignment horizontal="center" vertical="center"/>
    </xf>
    <xf numFmtId="0" fontId="5" fillId="12" borderId="0" xfId="0" applyFont="1" applyFill="1" applyBorder="1" applyAlignment="1" applyProtection="1">
      <alignment horizontal="center" vertical="center"/>
    </xf>
    <xf numFmtId="0" fontId="5" fillId="12" borderId="24" xfId="0" applyFont="1" applyFill="1" applyBorder="1" applyAlignment="1" applyProtection="1">
      <alignment horizontal="center" vertical="center"/>
    </xf>
    <xf numFmtId="0" fontId="5" fillId="12" borderId="0" xfId="0" applyFont="1" applyFill="1" applyBorder="1" applyAlignment="1" applyProtection="1">
      <alignment horizontal="center" vertical="top"/>
    </xf>
    <xf numFmtId="9" fontId="94" fillId="12" borderId="0" xfId="3" applyFont="1" applyFill="1" applyBorder="1" applyAlignment="1" applyProtection="1">
      <alignment horizontal="center" vertical="center"/>
    </xf>
    <xf numFmtId="0" fontId="11" fillId="12" borderId="0" xfId="0" applyFont="1" applyFill="1" applyBorder="1" applyAlignment="1" applyProtection="1"/>
    <xf numFmtId="0" fontId="11" fillId="12" borderId="19" xfId="0" applyFont="1" applyFill="1" applyBorder="1" applyAlignment="1" applyProtection="1"/>
    <xf numFmtId="0" fontId="111" fillId="12" borderId="0" xfId="0" applyFont="1" applyFill="1" applyBorder="1" applyAlignment="1" applyProtection="1"/>
    <xf numFmtId="0" fontId="111" fillId="12" borderId="0" xfId="0" applyFont="1" applyFill="1" applyBorder="1" applyAlignment="1" applyProtection="1">
      <alignment vertical="center"/>
    </xf>
    <xf numFmtId="0" fontId="11" fillId="12" borderId="0" xfId="0" applyFont="1" applyFill="1" applyBorder="1" applyAlignment="1" applyProtection="1">
      <alignment vertical="top"/>
    </xf>
    <xf numFmtId="0" fontId="13" fillId="12" borderId="0" xfId="0" applyFont="1" applyFill="1" applyBorder="1" applyProtection="1"/>
    <xf numFmtId="0" fontId="134" fillId="12" borderId="0" xfId="12" applyFont="1" applyFill="1" applyBorder="1" applyAlignment="1" applyProtection="1">
      <alignment horizontal="centerContinuous" vertical="center"/>
    </xf>
    <xf numFmtId="0" fontId="135" fillId="12" borderId="0" xfId="12" applyFont="1" applyFill="1" applyBorder="1" applyAlignment="1" applyProtection="1">
      <alignment horizontal="centerContinuous" vertical="center"/>
    </xf>
    <xf numFmtId="0" fontId="0" fillId="12" borderId="0" xfId="0" applyFont="1" applyFill="1" applyBorder="1" applyAlignment="1" applyProtection="1">
      <alignment vertical="center"/>
    </xf>
    <xf numFmtId="0" fontId="0" fillId="12" borderId="0" xfId="0" applyFont="1" applyFill="1" applyBorder="1" applyAlignment="1" applyProtection="1">
      <alignment horizontal="left"/>
    </xf>
    <xf numFmtId="0" fontId="14" fillId="12" borderId="0" xfId="0" applyFont="1" applyFill="1" applyBorder="1" applyProtection="1"/>
    <xf numFmtId="0" fontId="57" fillId="15" borderId="45" xfId="13" applyNumberFormat="1" applyFont="1" applyFill="1" applyBorder="1" applyAlignment="1" applyProtection="1">
      <alignment horizontal="center" vertical="center"/>
    </xf>
    <xf numFmtId="0" fontId="4" fillId="16" borderId="6" xfId="19" applyFont="1" applyFill="1" applyBorder="1" applyAlignment="1" applyProtection="1">
      <alignment horizontal="left" vertical="center" indent="2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173" fontId="16" fillId="0" borderId="6" xfId="11" applyNumberFormat="1" applyFont="1" applyFill="1" applyBorder="1" applyAlignment="1" applyProtection="1">
      <alignment horizontal="center" vertical="center"/>
    </xf>
    <xf numFmtId="173" fontId="16" fillId="2" borderId="9" xfId="11" applyNumberFormat="1" applyFont="1" applyFill="1" applyBorder="1" applyAlignment="1" applyProtection="1">
      <alignment horizontal="center" vertical="center"/>
    </xf>
    <xf numFmtId="173" fontId="16" fillId="0" borderId="9" xfId="11" applyNumberFormat="1" applyFont="1" applyFill="1" applyBorder="1" applyAlignment="1" applyProtection="1">
      <alignment horizontal="center" vertical="center"/>
    </xf>
    <xf numFmtId="173" fontId="16" fillId="2" borderId="10" xfId="11" applyNumberFormat="1" applyFont="1" applyFill="1" applyBorder="1" applyAlignment="1" applyProtection="1">
      <alignment horizontal="center" vertical="center"/>
    </xf>
    <xf numFmtId="173" fontId="16" fillId="0" borderId="10" xfId="11" applyNumberFormat="1" applyFont="1" applyFill="1" applyBorder="1" applyAlignment="1" applyProtection="1">
      <alignment horizontal="center" vertical="center"/>
    </xf>
    <xf numFmtId="0" fontId="119" fillId="0" borderId="14" xfId="0" applyFont="1" applyFill="1" applyBorder="1" applyAlignment="1" applyProtection="1">
      <alignment vertical="center"/>
    </xf>
    <xf numFmtId="0" fontId="16" fillId="17" borderId="6" xfId="0" applyFont="1" applyFill="1" applyBorder="1" applyAlignment="1" applyProtection="1">
      <alignment vertical="center"/>
    </xf>
    <xf numFmtId="0" fontId="16" fillId="17" borderId="14" xfId="0" applyFont="1" applyFill="1" applyBorder="1" applyAlignment="1" applyProtection="1">
      <alignment vertical="center"/>
    </xf>
    <xf numFmtId="0" fontId="16" fillId="17" borderId="7" xfId="0" applyFont="1" applyFill="1" applyBorder="1" applyAlignment="1" applyProtection="1">
      <alignment vertical="center"/>
    </xf>
    <xf numFmtId="0" fontId="58" fillId="0" borderId="1" xfId="0" applyFont="1" applyFill="1" applyBorder="1" applyProtection="1"/>
    <xf numFmtId="0" fontId="58" fillId="0" borderId="2" xfId="0" applyFont="1" applyFill="1" applyBorder="1" applyProtection="1"/>
    <xf numFmtId="0" fontId="0" fillId="0" borderId="6" xfId="0" applyFill="1" applyBorder="1" applyProtection="1"/>
    <xf numFmtId="0" fontId="57" fillId="2" borderId="6" xfId="13" applyNumberFormat="1" applyFont="1" applyFill="1" applyBorder="1" applyAlignment="1" applyProtection="1">
      <alignment horizontal="center" vertical="center"/>
    </xf>
    <xf numFmtId="175" fontId="57" fillId="2" borderId="6" xfId="19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vertical="center"/>
    </xf>
    <xf numFmtId="0" fontId="57" fillId="2" borderId="9" xfId="13" applyNumberFormat="1" applyFont="1" applyFill="1" applyBorder="1" applyAlignment="1" applyProtection="1">
      <alignment horizontal="center" vertical="center"/>
    </xf>
    <xf numFmtId="175" fontId="57" fillId="2" borderId="9" xfId="19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8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19" fillId="0" borderId="1" xfId="0" applyFont="1" applyFill="1" applyBorder="1" applyAlignment="1" applyProtection="1">
      <alignment vertical="center"/>
    </xf>
    <xf numFmtId="0" fontId="119" fillId="0" borderId="8" xfId="0" applyFont="1" applyFill="1" applyBorder="1" applyAlignment="1" applyProtection="1">
      <alignment vertical="center"/>
    </xf>
    <xf numFmtId="0" fontId="58" fillId="0" borderId="14" xfId="0" applyFont="1" applyFill="1" applyBorder="1" applyProtection="1"/>
    <xf numFmtId="0" fontId="16" fillId="15" borderId="14" xfId="0" applyFont="1" applyFill="1" applyBorder="1" applyAlignment="1" applyProtection="1">
      <alignment vertical="center"/>
    </xf>
    <xf numFmtId="173" fontId="16" fillId="0" borderId="3" xfId="11" applyNumberFormat="1" applyFont="1" applyFill="1" applyBorder="1" applyAlignment="1" applyProtection="1">
      <alignment horizontal="center" vertical="center"/>
    </xf>
    <xf numFmtId="173" fontId="16" fillId="0" borderId="15" xfId="11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right" vertical="center"/>
    </xf>
    <xf numFmtId="173" fontId="140" fillId="0" borderId="9" xfId="11" applyNumberFormat="1" applyFont="1" applyFill="1" applyBorder="1" applyAlignment="1" applyProtection="1">
      <alignment horizontal="center" vertical="center"/>
    </xf>
    <xf numFmtId="173" fontId="25" fillId="0" borderId="6" xfId="11" applyNumberFormat="1" applyFont="1" applyFill="1" applyBorder="1" applyAlignment="1" applyProtection="1">
      <alignment horizontal="center" vertical="center"/>
    </xf>
    <xf numFmtId="173" fontId="25" fillId="0" borderId="10" xfId="1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6" fillId="15" borderId="6" xfId="0" applyFont="1" applyFill="1" applyBorder="1" applyAlignment="1" applyProtection="1">
      <alignment horizontal="center" vertical="center"/>
    </xf>
    <xf numFmtId="0" fontId="16" fillId="15" borderId="15" xfId="0" applyFont="1" applyFill="1" applyBorder="1" applyAlignment="1" applyProtection="1">
      <alignment horizontal="center" vertical="center"/>
    </xf>
    <xf numFmtId="182" fontId="66" fillId="0" borderId="0" xfId="0" applyNumberFormat="1" applyFont="1" applyFill="1" applyBorder="1" applyAlignment="1" applyProtection="1">
      <alignment horizontal="left" vertical="center" indent="1"/>
    </xf>
    <xf numFmtId="184" fontId="66" fillId="0" borderId="0" xfId="0" applyNumberFormat="1" applyFont="1" applyFill="1" applyBorder="1" applyAlignment="1" applyProtection="1">
      <alignment horizontal="left" vertical="center" indent="1"/>
    </xf>
    <xf numFmtId="180" fontId="66" fillId="0" borderId="0" xfId="0" applyNumberFormat="1" applyFont="1" applyFill="1" applyBorder="1" applyAlignment="1" applyProtection="1">
      <alignment horizontal="left" vertical="center" indent="1"/>
    </xf>
    <xf numFmtId="180" fontId="66" fillId="0" borderId="27" xfId="0" applyNumberFormat="1" applyFont="1" applyFill="1" applyBorder="1" applyAlignment="1" applyProtection="1">
      <alignment horizontal="left" vertical="center" indent="1"/>
    </xf>
    <xf numFmtId="180" fontId="66" fillId="2" borderId="0" xfId="0" applyNumberFormat="1" applyFont="1" applyFill="1" applyBorder="1" applyAlignment="1" applyProtection="1">
      <alignment horizontal="left" vertical="center" indent="1"/>
      <protection locked="0"/>
    </xf>
    <xf numFmtId="180" fontId="66" fillId="2" borderId="27" xfId="0" applyNumberFormat="1" applyFont="1" applyFill="1" applyBorder="1" applyAlignment="1" applyProtection="1">
      <alignment horizontal="left" vertical="center" indent="1"/>
      <protection locked="0"/>
    </xf>
    <xf numFmtId="0" fontId="37" fillId="0" borderId="31" xfId="0" applyFont="1" applyFill="1" applyBorder="1" applyAlignment="1" applyProtection="1">
      <alignment horizontal="left" indent="1"/>
    </xf>
    <xf numFmtId="0" fontId="37" fillId="0" borderId="8" xfId="0" applyFont="1" applyFill="1" applyBorder="1" applyAlignment="1" applyProtection="1">
      <alignment horizontal="left" indent="1"/>
    </xf>
    <xf numFmtId="181" fontId="94" fillId="0" borderId="5" xfId="0" applyNumberFormat="1" applyFont="1" applyFill="1" applyBorder="1" applyAlignment="1" applyProtection="1">
      <alignment horizontal="center" vertical="center"/>
    </xf>
    <xf numFmtId="181" fontId="94" fillId="0" borderId="8" xfId="0" applyNumberFormat="1" applyFont="1" applyFill="1" applyBorder="1" applyAlignment="1" applyProtection="1">
      <alignment horizontal="center" vertical="center"/>
    </xf>
    <xf numFmtId="0" fontId="0" fillId="0" borderId="6" xfId="0" applyFont="1" applyBorder="1" applyProtection="1"/>
    <xf numFmtId="0" fontId="0" fillId="0" borderId="14" xfId="0" applyFont="1" applyBorder="1" applyProtection="1"/>
    <xf numFmtId="0" fontId="14" fillId="0" borderId="7" xfId="0" applyFont="1" applyFill="1" applyBorder="1" applyProtection="1"/>
    <xf numFmtId="0" fontId="0" fillId="0" borderId="15" xfId="0" applyFont="1" applyFill="1" applyBorder="1" applyAlignment="1" applyProtection="1">
      <alignment horizontal="right" vertical="center"/>
    </xf>
    <xf numFmtId="187" fontId="66" fillId="0" borderId="0" xfId="0" applyNumberFormat="1" applyFont="1" applyFill="1" applyBorder="1" applyAlignment="1" applyProtection="1">
      <alignment horizontal="left" vertical="center" indent="1"/>
    </xf>
    <xf numFmtId="187" fontId="66" fillId="0" borderId="27" xfId="0" applyNumberFormat="1" applyFont="1" applyFill="1" applyBorder="1" applyAlignment="1" applyProtection="1">
      <alignment horizontal="left" vertical="center" indent="1"/>
    </xf>
    <xf numFmtId="0" fontId="28" fillId="0" borderId="2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vertical="center"/>
    </xf>
    <xf numFmtId="2" fontId="44" fillId="0" borderId="6" xfId="13" applyNumberFormat="1" applyFont="1" applyFill="1" applyBorder="1" applyAlignment="1" applyProtection="1">
      <alignment horizontal="center" vertical="center"/>
    </xf>
    <xf numFmtId="173" fontId="141" fillId="2" borderId="6" xfId="11" applyNumberFormat="1" applyFont="1" applyFill="1" applyBorder="1" applyAlignment="1" applyProtection="1">
      <alignment horizontal="center" vertical="center"/>
    </xf>
    <xf numFmtId="0" fontId="11" fillId="0" borderId="1" xfId="13" applyFill="1" applyBorder="1" applyProtection="1"/>
    <xf numFmtId="0" fontId="11" fillId="0" borderId="11" xfId="13" applyFill="1" applyBorder="1" applyProtection="1"/>
    <xf numFmtId="0" fontId="11" fillId="0" borderId="2" xfId="13" applyFill="1" applyBorder="1" applyProtection="1"/>
    <xf numFmtId="0" fontId="11" fillId="0" borderId="3" xfId="13" applyFill="1" applyBorder="1" applyProtection="1"/>
    <xf numFmtId="0" fontId="0" fillId="0" borderId="4" xfId="0" applyFill="1" applyBorder="1" applyProtection="1"/>
    <xf numFmtId="0" fontId="0" fillId="0" borderId="12" xfId="0" applyFill="1" applyBorder="1" applyProtection="1"/>
    <xf numFmtId="0" fontId="137" fillId="2" borderId="0" xfId="0" applyFont="1" applyFill="1" applyBorder="1" applyAlignment="1" applyProtection="1">
      <alignment horizontal="center" vertical="top" shrinkToFit="1"/>
      <protection locked="0"/>
    </xf>
    <xf numFmtId="0" fontId="128" fillId="2" borderId="50" xfId="0" applyNumberFormat="1" applyFont="1" applyFill="1" applyBorder="1" applyAlignment="1" applyProtection="1">
      <alignment horizontal="left" indent="1" shrinkToFit="1"/>
      <protection locked="0"/>
    </xf>
    <xf numFmtId="0" fontId="1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30" fillId="0" borderId="0" xfId="0" applyFont="1" applyBorder="1" applyAlignment="1" applyProtection="1">
      <alignment horizontal="left" vertical="center"/>
    </xf>
    <xf numFmtId="0" fontId="54" fillId="0" borderId="1" xfId="0" applyFont="1" applyFill="1" applyBorder="1" applyAlignment="1" applyProtection="1">
      <alignment horizontal="left" vertical="center" wrapText="1"/>
    </xf>
    <xf numFmtId="0" fontId="54" fillId="0" borderId="11" xfId="0" applyFont="1" applyFill="1" applyBorder="1" applyAlignment="1" applyProtection="1">
      <alignment horizontal="left" vertical="center" wrapText="1"/>
    </xf>
    <xf numFmtId="0" fontId="54" fillId="0" borderId="2" xfId="0" applyFont="1" applyFill="1" applyBorder="1" applyAlignment="1" applyProtection="1">
      <alignment horizontal="left" vertical="center" wrapText="1"/>
    </xf>
    <xf numFmtId="0" fontId="54" fillId="0" borderId="3" xfId="0" applyFont="1" applyFill="1" applyBorder="1" applyAlignment="1" applyProtection="1">
      <alignment horizontal="left" vertical="center" wrapText="1"/>
    </xf>
    <xf numFmtId="0" fontId="54" fillId="0" borderId="4" xfId="0" applyFont="1" applyFill="1" applyBorder="1" applyAlignment="1" applyProtection="1">
      <alignment horizontal="left" vertical="center" wrapText="1"/>
    </xf>
    <xf numFmtId="0" fontId="54" fillId="0" borderId="12" xfId="0" applyFont="1" applyFill="1" applyBorder="1" applyAlignment="1" applyProtection="1">
      <alignment horizontal="left" vertical="center" wrapText="1"/>
    </xf>
    <xf numFmtId="0" fontId="12" fillId="0" borderId="0" xfId="22" applyFont="1" applyFill="1" applyBorder="1" applyAlignment="1" applyProtection="1">
      <alignment horizontal="center" vertical="center"/>
    </xf>
    <xf numFmtId="0" fontId="139" fillId="2" borderId="49" xfId="0" quotePrefix="1" applyFont="1" applyFill="1" applyBorder="1" applyAlignment="1" applyProtection="1">
      <alignment horizontal="left" vertical="center" indent="10" shrinkToFit="1"/>
      <protection locked="0"/>
    </xf>
    <xf numFmtId="0" fontId="139" fillId="2" borderId="49" xfId="0" applyFont="1" applyFill="1" applyBorder="1" applyAlignment="1" applyProtection="1">
      <alignment horizontal="left" vertical="center" indent="10" shrinkToFit="1"/>
      <protection locked="0"/>
    </xf>
    <xf numFmtId="0" fontId="44" fillId="2" borderId="50" xfId="0" quotePrefix="1" applyNumberFormat="1" applyFont="1" applyFill="1" applyBorder="1" applyAlignment="1" applyProtection="1">
      <alignment horizontal="left" vertical="center" indent="3" shrinkToFit="1"/>
      <protection locked="0"/>
    </xf>
    <xf numFmtId="0" fontId="44" fillId="2" borderId="50" xfId="0" applyNumberFormat="1" applyFont="1" applyFill="1" applyBorder="1" applyAlignment="1" applyProtection="1">
      <alignment horizontal="left" vertical="center" indent="3" shrinkToFit="1"/>
      <protection locked="0"/>
    </xf>
    <xf numFmtId="0" fontId="44" fillId="2" borderId="0" xfId="0" quotePrefix="1" applyNumberFormat="1" applyFont="1" applyFill="1" applyBorder="1" applyAlignment="1" applyProtection="1">
      <alignment horizontal="left" vertical="center" indent="3" shrinkToFit="1"/>
      <protection locked="0"/>
    </xf>
    <xf numFmtId="0" fontId="44" fillId="2" borderId="0" xfId="0" applyNumberFormat="1" applyFont="1" applyFill="1" applyBorder="1" applyAlignment="1" applyProtection="1">
      <alignment horizontal="left" vertical="center" indent="3" shrinkToFit="1"/>
      <protection locked="0"/>
    </xf>
    <xf numFmtId="178" fontId="132" fillId="12" borderId="0" xfId="2" applyNumberFormat="1" applyFont="1" applyFill="1" applyBorder="1" applyAlignment="1" applyProtection="1">
      <alignment horizontal="left"/>
    </xf>
    <xf numFmtId="0" fontId="130" fillId="12" borderId="0" xfId="0" applyFont="1" applyFill="1" applyBorder="1" applyAlignment="1" applyProtection="1">
      <alignment horizontal="left" vertical="center"/>
    </xf>
  </cellXfs>
  <cellStyles count="24">
    <cellStyle name="$/m²" xfId="4"/>
    <cellStyle name="1.architecture" xfId="5"/>
    <cellStyle name="2.structure" xfId="6"/>
    <cellStyle name="3.mécanique" xfId="7"/>
    <cellStyle name="4.électrique" xfId="8"/>
    <cellStyle name="Euro" xfId="9"/>
    <cellStyle name="Euro 2" xfId="16"/>
    <cellStyle name="m²" xfId="10"/>
    <cellStyle name="Milliers" xfId="23" builtinId="3"/>
    <cellStyle name="Milliers 2" xfId="17"/>
    <cellStyle name="Milliers 3" xfId="21"/>
    <cellStyle name="Milliers_CHIFFRIER.2010v3.1(pour réf)" xfId="20"/>
    <cellStyle name="Monétaire" xfId="2" builtinId="4"/>
    <cellStyle name="Monétaire 2" xfId="11"/>
    <cellStyle name="Monétaire 2 2" xfId="18"/>
    <cellStyle name="Monétaire 3" xfId="15"/>
    <cellStyle name="NiveauColonne_1" xfId="1" builtinId="2" iLevel="0"/>
    <cellStyle name="Normal" xfId="0" builtinId="0"/>
    <cellStyle name="Normal 2" xfId="12"/>
    <cellStyle name="Normal 3" xfId="13"/>
    <cellStyle name="Normal 4" xfId="22"/>
    <cellStyle name="Normal_CHIFFRIER.2010v3.1(pour réf)" xfId="19"/>
    <cellStyle name="Pourcentage" xfId="3" builtinId="5"/>
    <cellStyle name="Pourcentage 2" xfId="14"/>
  </cellStyles>
  <dxfs count="24"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FFC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b val="0"/>
        <i/>
        <color theme="1" tint="0.1499679555650502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theme="1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FFC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/>
      </font>
    </dxf>
    <dxf>
      <font>
        <b val="0"/>
        <i/>
        <color theme="1" tint="0.1499679555650502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theme="1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FFC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strike/>
        <condense val="0"/>
        <extend val="0"/>
        <color indexed="23"/>
      </font>
    </dxf>
    <dxf>
      <font>
        <strike/>
        <condense val="0"/>
        <extend val="0"/>
        <color indexed="23"/>
      </font>
    </dxf>
    <dxf>
      <font>
        <strike/>
        <condense val="0"/>
        <extend val="0"/>
        <color indexed="23"/>
      </font>
    </dxf>
    <dxf>
      <font>
        <b val="0"/>
        <i/>
      </font>
    </dxf>
    <dxf>
      <font>
        <b val="0"/>
        <i/>
        <color theme="1" tint="0.1499679555650502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strike val="0"/>
        <color theme="1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FFC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3</xdr:row>
      <xdr:rowOff>66675</xdr:rowOff>
    </xdr:from>
    <xdr:to>
      <xdr:col>5</xdr:col>
      <xdr:colOff>57150</xdr:colOff>
      <xdr:row>12</xdr:row>
      <xdr:rowOff>247633</xdr:rowOff>
    </xdr:to>
    <xdr:pic>
      <xdr:nvPicPr>
        <xdr:cNvPr id="2" name="Picture 2" descr="reg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66775"/>
          <a:ext cx="5419725" cy="3095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&#233;\Dropbox\SIQ-Dossiers%20r&#233;f&#233;rences\P01190_Honor&#233;%20Mercier%20Final%20(2011-03-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qfi1\chq\GRP\DET\Estimation\Estimation\Standardisation\Documents%20types\CHIFFRIER\2013\CHIFFRIER.2013.2(P0122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stimation"/>
      <sheetName val="prog.A"/>
      <sheetName val="prog.B"/>
      <sheetName val="prog.C"/>
      <sheetName val="prog.D"/>
      <sheetName val="prog.E"/>
      <sheetName val="prog.F"/>
      <sheetName val="prog.G"/>
      <sheetName val="prog.H"/>
      <sheetName val="prog.K"/>
      <sheetName val="prog.L"/>
      <sheetName val="calcul"/>
      <sheetName val="COUT.MAT"/>
      <sheetName val="COUT.MO"/>
      <sheetName val="Sommaire professionnels"/>
      <sheetName val="Sommaire"/>
      <sheetName val="SommairetParLot"/>
      <sheetName val="Sommaire Global"/>
      <sheetName val="SommaireLotA"/>
      <sheetName val="SommaireLotB"/>
      <sheetName val="SommaireLotC"/>
      <sheetName val="SommaireLotD"/>
      <sheetName val="SommaireLotE"/>
      <sheetName val="SommaireLotF"/>
      <sheetName val="SommaireLotG"/>
      <sheetName val="SommaireLotH"/>
      <sheetName val="SommaireLotK"/>
      <sheetName val="SommaireLotL"/>
      <sheetName val="SynthèseParDiscParLot"/>
      <sheetName val="SynthèseParDisc"/>
      <sheetName val="Synthèse.Générale"/>
      <sheetName val="Synthèse.Dév.Durable"/>
      <sheetName val="Synthèse.Combinée"/>
      <sheetName val="F.G."/>
      <sheetName val="DDN.2004.ESTIM"/>
      <sheetName val="DDN.1995.ESTIM"/>
      <sheetName val="Accessoires et ameublements"/>
      <sheetName val="OeuvreDart"/>
      <sheetName val="Indéxation"/>
      <sheetName val="MUR EXT.COLOMBAGE"/>
    </sheetNames>
    <sheetDataSet>
      <sheetData sheetId="0">
        <row r="2">
          <cell r="O2" t="str">
            <v>A</v>
          </cell>
        </row>
        <row r="3">
          <cell r="O3" t="str">
            <v>A</v>
          </cell>
        </row>
        <row r="4">
          <cell r="O4" t="str">
            <v>A</v>
          </cell>
        </row>
        <row r="5">
          <cell r="O5" t="str">
            <v/>
          </cell>
        </row>
        <row r="6">
          <cell r="O6" t="str">
            <v>-</v>
          </cell>
        </row>
        <row r="7">
          <cell r="O7" t="str">
            <v>-</v>
          </cell>
        </row>
        <row r="8">
          <cell r="O8" t="str">
            <v>-</v>
          </cell>
        </row>
        <row r="9">
          <cell r="O9" t="str">
            <v>-</v>
          </cell>
        </row>
        <row r="10">
          <cell r="O10" t="str">
            <v>-</v>
          </cell>
        </row>
        <row r="11">
          <cell r="O11" t="str">
            <v>A</v>
          </cell>
        </row>
        <row r="12">
          <cell r="O12" t="str">
            <v>-</v>
          </cell>
        </row>
        <row r="13">
          <cell r="O13" t="str">
            <v>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9">
          <cell r="G19">
            <v>0</v>
          </cell>
        </row>
      </sheetData>
      <sheetData sheetId="36">
        <row r="19">
          <cell r="G19">
            <v>0</v>
          </cell>
        </row>
      </sheetData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coupageProjet"/>
      <sheetName val="prog.A"/>
      <sheetName val="prog.B"/>
      <sheetName val="prog.C"/>
      <sheetName val="prog.D"/>
      <sheetName val="prog.E"/>
      <sheetName val="prog.F"/>
      <sheetName val="prog.G"/>
      <sheetName val="prog.H"/>
      <sheetName val="prog.K"/>
      <sheetName val="prog.L"/>
      <sheetName val="calcul"/>
      <sheetName val="Estimation"/>
      <sheetName val="COUT.MAT"/>
      <sheetName val="COUT.MO"/>
      <sheetName val="Sommaire niv.4"/>
      <sheetName val="Sommaire"/>
      <sheetName val="SommairetParLot"/>
      <sheetName val="Sommaire Global"/>
      <sheetName val="SommaireLotA"/>
      <sheetName val="SommaireLotB"/>
      <sheetName val="SommaireLotC"/>
      <sheetName val="SommaireLotD"/>
      <sheetName val="SommaireLotE"/>
      <sheetName val="SommaireLotF"/>
      <sheetName val="SommaireLotG"/>
      <sheetName val="SommaireLotH"/>
      <sheetName val="SommaireLotK"/>
      <sheetName val="SommaireLotL"/>
      <sheetName val="SynthèseParDiscParLot"/>
      <sheetName val="SynthèseParDisc"/>
      <sheetName val="Synthèse.Générale"/>
      <sheetName val="Comparatif"/>
      <sheetName val="Synthèse.Dév.Durable"/>
      <sheetName val="Synthèse.Combinée"/>
      <sheetName val="F.G."/>
      <sheetName val="DDN.2004.ESTIM"/>
      <sheetName val="DDN.1995.ESTIM"/>
      <sheetName val="Accessoires et ameublements"/>
      <sheetName val="OeuvreDart"/>
      <sheetName val="OeuvreDart.2013"/>
      <sheetName val="Indéxation"/>
      <sheetName val="MUR EXT.COLOMB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2">
          <cell r="G22">
            <v>211300</v>
          </cell>
        </row>
        <row r="28">
          <cell r="G28">
            <v>1110000</v>
          </cell>
        </row>
        <row r="32">
          <cell r="G32">
            <v>1140000</v>
          </cell>
        </row>
        <row r="37">
          <cell r="G37">
            <v>1210000</v>
          </cell>
        </row>
        <row r="41">
          <cell r="G41">
            <v>1290000</v>
          </cell>
        </row>
        <row r="46">
          <cell r="G46">
            <v>1321606</v>
          </cell>
        </row>
        <row r="47">
          <cell r="G47">
            <v>1321607</v>
          </cell>
        </row>
        <row r="50">
          <cell r="G50">
            <v>1351343</v>
          </cell>
        </row>
        <row r="51">
          <cell r="G51">
            <v>1352100</v>
          </cell>
        </row>
        <row r="52">
          <cell r="G52">
            <v>1352906</v>
          </cell>
        </row>
        <row r="53">
          <cell r="G53">
            <v>1352914</v>
          </cell>
        </row>
        <row r="57">
          <cell r="G57">
            <v>1450000</v>
          </cell>
        </row>
        <row r="62">
          <cell r="G62">
            <v>1510000</v>
          </cell>
        </row>
        <row r="66">
          <cell r="G66">
            <v>1520000</v>
          </cell>
        </row>
        <row r="71">
          <cell r="G71">
            <v>1610000</v>
          </cell>
        </row>
        <row r="76">
          <cell r="G76">
            <v>1730000</v>
          </cell>
        </row>
        <row r="80">
          <cell r="G80">
            <v>1741100</v>
          </cell>
        </row>
        <row r="81">
          <cell r="G81">
            <v>1742100</v>
          </cell>
        </row>
        <row r="84">
          <cell r="G84">
            <v>1790000</v>
          </cell>
        </row>
        <row r="89">
          <cell r="G89">
            <v>1911300</v>
          </cell>
        </row>
        <row r="90">
          <cell r="G90">
            <v>1913100</v>
          </cell>
        </row>
        <row r="91">
          <cell r="G91">
            <v>1913300</v>
          </cell>
        </row>
        <row r="92">
          <cell r="G92">
            <v>1914100</v>
          </cell>
        </row>
        <row r="93">
          <cell r="G93">
            <v>1915100</v>
          </cell>
        </row>
        <row r="97">
          <cell r="G97">
            <v>2271300</v>
          </cell>
        </row>
        <row r="98">
          <cell r="G98">
            <v>2271600</v>
          </cell>
        </row>
        <row r="102">
          <cell r="G102">
            <v>2411314</v>
          </cell>
        </row>
        <row r="103">
          <cell r="G103">
            <v>2411600</v>
          </cell>
        </row>
        <row r="104">
          <cell r="G104">
            <v>2412000</v>
          </cell>
        </row>
        <row r="105">
          <cell r="G105">
            <v>2412100</v>
          </cell>
        </row>
        <row r="106">
          <cell r="G106">
            <v>2419900</v>
          </cell>
        </row>
        <row r="108">
          <cell r="G108">
            <v>2421300</v>
          </cell>
        </row>
        <row r="113">
          <cell r="G113">
            <v>2501300</v>
          </cell>
        </row>
        <row r="118">
          <cell r="G118">
            <v>2610001</v>
          </cell>
        </row>
        <row r="122">
          <cell r="G122">
            <v>2650000</v>
          </cell>
        </row>
        <row r="127">
          <cell r="G127">
            <v>2820001</v>
          </cell>
        </row>
        <row r="128">
          <cell r="G128">
            <v>2820002</v>
          </cell>
        </row>
        <row r="129">
          <cell r="G129">
            <v>2820003</v>
          </cell>
        </row>
        <row r="131">
          <cell r="G131">
            <v>2850001</v>
          </cell>
        </row>
        <row r="132">
          <cell r="G132">
            <v>2850002</v>
          </cell>
        </row>
        <row r="133">
          <cell r="G133">
            <v>2850003</v>
          </cell>
        </row>
        <row r="137">
          <cell r="G137">
            <v>3100000</v>
          </cell>
        </row>
        <row r="143">
          <cell r="G143">
            <v>3200000</v>
          </cell>
        </row>
        <row r="148">
          <cell r="G148">
            <v>3300000</v>
          </cell>
        </row>
        <row r="154">
          <cell r="G154">
            <v>3350000</v>
          </cell>
        </row>
        <row r="155">
          <cell r="G155">
            <v>3350500</v>
          </cell>
        </row>
        <row r="158">
          <cell r="G158">
            <v>3371300</v>
          </cell>
        </row>
        <row r="163">
          <cell r="G163">
            <v>3400000</v>
          </cell>
        </row>
        <row r="167">
          <cell r="G167">
            <v>3410000</v>
          </cell>
        </row>
        <row r="171">
          <cell r="G171">
            <v>3450000</v>
          </cell>
        </row>
        <row r="175">
          <cell r="G175">
            <v>3480000</v>
          </cell>
        </row>
        <row r="181">
          <cell r="G181">
            <v>4030600</v>
          </cell>
        </row>
        <row r="182">
          <cell r="G182">
            <v>4030700</v>
          </cell>
        </row>
        <row r="185">
          <cell r="G185">
            <v>4049900</v>
          </cell>
        </row>
        <row r="189">
          <cell r="G189">
            <v>4051200</v>
          </cell>
        </row>
        <row r="190">
          <cell r="G190">
            <v>4051900</v>
          </cell>
        </row>
        <row r="191">
          <cell r="G191">
            <v>4052300</v>
          </cell>
        </row>
        <row r="194">
          <cell r="G194">
            <v>4211300</v>
          </cell>
        </row>
        <row r="198">
          <cell r="G198">
            <v>4220000</v>
          </cell>
        </row>
        <row r="202">
          <cell r="G202">
            <v>4230000</v>
          </cell>
        </row>
        <row r="207">
          <cell r="G207">
            <v>4431300</v>
          </cell>
        </row>
        <row r="208">
          <cell r="G208">
            <v>4431600</v>
          </cell>
        </row>
        <row r="209">
          <cell r="G209">
            <v>4431900</v>
          </cell>
        </row>
        <row r="210">
          <cell r="G210">
            <v>4432600</v>
          </cell>
        </row>
        <row r="213">
          <cell r="G213">
            <v>4711300</v>
          </cell>
        </row>
        <row r="217">
          <cell r="G217">
            <v>4731300</v>
          </cell>
        </row>
        <row r="223">
          <cell r="G223">
            <v>5122300</v>
          </cell>
        </row>
        <row r="228">
          <cell r="G228">
            <v>5210000</v>
          </cell>
        </row>
        <row r="233">
          <cell r="G233">
            <v>5310000</v>
          </cell>
        </row>
        <row r="238">
          <cell r="G238">
            <v>5500000</v>
          </cell>
        </row>
        <row r="242">
          <cell r="G242">
            <v>5512900</v>
          </cell>
        </row>
        <row r="246">
          <cell r="G246">
            <v>5521600</v>
          </cell>
        </row>
        <row r="251">
          <cell r="G251">
            <v>5731300</v>
          </cell>
        </row>
        <row r="258">
          <cell r="G258">
            <v>6089900</v>
          </cell>
        </row>
        <row r="263">
          <cell r="G263">
            <v>6100000</v>
          </cell>
        </row>
        <row r="267">
          <cell r="G267">
            <v>6140000</v>
          </cell>
        </row>
        <row r="271">
          <cell r="G271">
            <v>6150000</v>
          </cell>
        </row>
        <row r="275">
          <cell r="G275">
            <v>6175300</v>
          </cell>
        </row>
        <row r="279">
          <cell r="G279">
            <v>6180000</v>
          </cell>
        </row>
        <row r="284">
          <cell r="G284">
            <v>6200000</v>
          </cell>
        </row>
        <row r="289">
          <cell r="G289">
            <v>6400000</v>
          </cell>
        </row>
        <row r="293">
          <cell r="G293">
            <v>6470000</v>
          </cell>
        </row>
        <row r="299">
          <cell r="G299">
            <v>7000000</v>
          </cell>
        </row>
        <row r="303">
          <cell r="G303">
            <v>7111300</v>
          </cell>
        </row>
        <row r="307">
          <cell r="G307">
            <v>7121300</v>
          </cell>
        </row>
        <row r="311">
          <cell r="G311">
            <v>7135200</v>
          </cell>
        </row>
        <row r="315">
          <cell r="G315">
            <v>7180000</v>
          </cell>
        </row>
        <row r="319">
          <cell r="G319">
            <v>7190000</v>
          </cell>
        </row>
        <row r="324">
          <cell r="G324">
            <v>7211300</v>
          </cell>
        </row>
        <row r="325">
          <cell r="G325">
            <v>7211600</v>
          </cell>
        </row>
        <row r="326">
          <cell r="G326">
            <v>7212300</v>
          </cell>
        </row>
        <row r="327">
          <cell r="G327">
            <v>7212901</v>
          </cell>
        </row>
        <row r="328">
          <cell r="G328">
            <v>7212902</v>
          </cell>
        </row>
        <row r="329">
          <cell r="G329">
            <v>7212903</v>
          </cell>
        </row>
        <row r="331">
          <cell r="G331">
            <v>7240000</v>
          </cell>
        </row>
        <row r="332">
          <cell r="G332">
            <v>7241001</v>
          </cell>
        </row>
        <row r="333">
          <cell r="G333">
            <v>7241300</v>
          </cell>
        </row>
        <row r="335">
          <cell r="G335">
            <v>7260000</v>
          </cell>
        </row>
        <row r="339">
          <cell r="G339">
            <v>7270001</v>
          </cell>
        </row>
        <row r="344">
          <cell r="G344">
            <v>7311300</v>
          </cell>
        </row>
        <row r="349">
          <cell r="G349">
            <v>7424300</v>
          </cell>
        </row>
        <row r="353">
          <cell r="G353">
            <v>7445600</v>
          </cell>
        </row>
        <row r="357">
          <cell r="G357">
            <v>7461300</v>
          </cell>
        </row>
        <row r="358">
          <cell r="G358">
            <v>7462300</v>
          </cell>
        </row>
        <row r="359">
          <cell r="G359">
            <v>7463300</v>
          </cell>
        </row>
        <row r="362">
          <cell r="G362">
            <v>7510000</v>
          </cell>
        </row>
        <row r="366">
          <cell r="G366">
            <v>7520000</v>
          </cell>
        </row>
        <row r="370">
          <cell r="G370">
            <v>7530000</v>
          </cell>
        </row>
        <row r="371">
          <cell r="G371">
            <v>7532300</v>
          </cell>
        </row>
        <row r="374">
          <cell r="G374">
            <v>7541900</v>
          </cell>
        </row>
        <row r="379">
          <cell r="G379">
            <v>7610000</v>
          </cell>
        </row>
        <row r="383">
          <cell r="G383">
            <v>7620000</v>
          </cell>
        </row>
        <row r="388">
          <cell r="G388">
            <v>7723300</v>
          </cell>
        </row>
        <row r="389">
          <cell r="G389">
            <v>7726900</v>
          </cell>
        </row>
        <row r="393">
          <cell r="G393">
            <v>7810000</v>
          </cell>
        </row>
        <row r="397">
          <cell r="G397">
            <v>7840000</v>
          </cell>
        </row>
        <row r="402">
          <cell r="G402">
            <v>7951300</v>
          </cell>
        </row>
        <row r="403">
          <cell r="G403">
            <v>7952300</v>
          </cell>
        </row>
        <row r="408">
          <cell r="G408">
            <v>8110000</v>
          </cell>
        </row>
        <row r="409">
          <cell r="G409">
            <v>8116900</v>
          </cell>
        </row>
        <row r="412">
          <cell r="G412">
            <v>8137300</v>
          </cell>
        </row>
        <row r="416">
          <cell r="G416">
            <v>8141600</v>
          </cell>
        </row>
        <row r="417">
          <cell r="G417">
            <v>8148000</v>
          </cell>
        </row>
        <row r="421">
          <cell r="G421">
            <v>8310001</v>
          </cell>
        </row>
        <row r="425">
          <cell r="G425">
            <v>8331300</v>
          </cell>
        </row>
        <row r="426">
          <cell r="G426">
            <v>8332301</v>
          </cell>
        </row>
        <row r="427">
          <cell r="G427">
            <v>8333600</v>
          </cell>
        </row>
        <row r="429">
          <cell r="G429">
            <v>8351301</v>
          </cell>
        </row>
        <row r="433">
          <cell r="G433">
            <v>8361301</v>
          </cell>
        </row>
        <row r="434">
          <cell r="G434">
            <v>8361302</v>
          </cell>
        </row>
        <row r="435">
          <cell r="G435">
            <v>8361900</v>
          </cell>
        </row>
        <row r="438">
          <cell r="G438">
            <v>8422900</v>
          </cell>
        </row>
        <row r="442">
          <cell r="G442">
            <v>8441300</v>
          </cell>
        </row>
        <row r="447">
          <cell r="G447">
            <v>8500000</v>
          </cell>
        </row>
        <row r="452">
          <cell r="G452">
            <v>8621000</v>
          </cell>
        </row>
        <row r="457">
          <cell r="G457">
            <v>8700500</v>
          </cell>
        </row>
        <row r="461">
          <cell r="G461">
            <v>8710000</v>
          </cell>
        </row>
        <row r="466">
          <cell r="G466">
            <v>8805000</v>
          </cell>
        </row>
        <row r="470">
          <cell r="G470">
            <v>8875300</v>
          </cell>
        </row>
        <row r="475">
          <cell r="G475">
            <v>8900000</v>
          </cell>
        </row>
        <row r="481">
          <cell r="G481">
            <v>9211600</v>
          </cell>
        </row>
        <row r="482">
          <cell r="G482">
            <v>9219900</v>
          </cell>
        </row>
        <row r="485">
          <cell r="G485">
            <v>9221400</v>
          </cell>
        </row>
        <row r="486">
          <cell r="G486">
            <v>9221600</v>
          </cell>
        </row>
        <row r="489">
          <cell r="G489">
            <v>9230000</v>
          </cell>
        </row>
        <row r="494">
          <cell r="G494">
            <v>9301300</v>
          </cell>
        </row>
        <row r="495">
          <cell r="G495">
            <v>9301500</v>
          </cell>
        </row>
        <row r="499">
          <cell r="G499">
            <v>9511300</v>
          </cell>
        </row>
        <row r="500">
          <cell r="G500">
            <v>9519900</v>
          </cell>
        </row>
        <row r="503">
          <cell r="G503">
            <v>9530001</v>
          </cell>
        </row>
        <row r="507">
          <cell r="G507">
            <v>9580000</v>
          </cell>
        </row>
        <row r="512">
          <cell r="G512">
            <v>9634000</v>
          </cell>
        </row>
        <row r="516">
          <cell r="G516">
            <v>9645300</v>
          </cell>
        </row>
        <row r="520">
          <cell r="G520">
            <v>9651600</v>
          </cell>
        </row>
        <row r="521">
          <cell r="G521">
            <v>9651900</v>
          </cell>
        </row>
        <row r="522">
          <cell r="G522">
            <v>9659900</v>
          </cell>
        </row>
        <row r="524">
          <cell r="G524">
            <v>9661300</v>
          </cell>
        </row>
        <row r="525">
          <cell r="G525">
            <v>9661600</v>
          </cell>
        </row>
        <row r="526">
          <cell r="G526">
            <v>9662300</v>
          </cell>
        </row>
        <row r="528">
          <cell r="G528">
            <v>9680000</v>
          </cell>
        </row>
        <row r="532">
          <cell r="G532">
            <v>9690000</v>
          </cell>
        </row>
        <row r="537">
          <cell r="G537">
            <v>9800000</v>
          </cell>
        </row>
        <row r="542">
          <cell r="G542">
            <v>9911300</v>
          </cell>
        </row>
        <row r="543">
          <cell r="G543">
            <v>9911301</v>
          </cell>
        </row>
        <row r="544">
          <cell r="G544">
            <v>9912300</v>
          </cell>
        </row>
        <row r="545">
          <cell r="G545">
            <v>9912301</v>
          </cell>
        </row>
        <row r="546">
          <cell r="G546">
            <v>9919900</v>
          </cell>
        </row>
        <row r="548">
          <cell r="G548">
            <v>9965300</v>
          </cell>
        </row>
        <row r="552">
          <cell r="G552">
            <v>9971900</v>
          </cell>
        </row>
        <row r="558">
          <cell r="G558">
            <v>10111300</v>
          </cell>
        </row>
        <row r="559">
          <cell r="G559">
            <v>10112300</v>
          </cell>
        </row>
        <row r="562">
          <cell r="G562">
            <v>10140000</v>
          </cell>
        </row>
        <row r="567">
          <cell r="G567">
            <v>10211313</v>
          </cell>
        </row>
        <row r="568">
          <cell r="G568">
            <v>10211319</v>
          </cell>
        </row>
        <row r="569">
          <cell r="G569">
            <v>10211600</v>
          </cell>
        </row>
        <row r="571">
          <cell r="G571">
            <v>10221300</v>
          </cell>
        </row>
        <row r="572">
          <cell r="G572">
            <v>10222613</v>
          </cell>
        </row>
        <row r="573">
          <cell r="G573">
            <v>10222633</v>
          </cell>
        </row>
        <row r="575">
          <cell r="G575">
            <v>10260001</v>
          </cell>
        </row>
        <row r="579">
          <cell r="G579">
            <v>10281300</v>
          </cell>
        </row>
        <row r="584">
          <cell r="G584">
            <v>10441619</v>
          </cell>
        </row>
        <row r="589">
          <cell r="G589">
            <v>10561600</v>
          </cell>
        </row>
        <row r="594">
          <cell r="G594">
            <v>10750000</v>
          </cell>
        </row>
        <row r="599">
          <cell r="G599">
            <v>10820000</v>
          </cell>
        </row>
        <row r="605">
          <cell r="G605">
            <v>11120000</v>
          </cell>
        </row>
        <row r="609">
          <cell r="G609">
            <v>11130000</v>
          </cell>
        </row>
        <row r="610">
          <cell r="G610">
            <v>11131300</v>
          </cell>
        </row>
        <row r="611">
          <cell r="G611">
            <v>11131913</v>
          </cell>
        </row>
        <row r="614">
          <cell r="G614">
            <v>11401000</v>
          </cell>
        </row>
        <row r="615">
          <cell r="G615">
            <v>11402000</v>
          </cell>
        </row>
        <row r="618">
          <cell r="G618">
            <v>11411000</v>
          </cell>
        </row>
        <row r="623">
          <cell r="G623">
            <v>11660000</v>
          </cell>
        </row>
        <row r="628">
          <cell r="G628">
            <v>11730000</v>
          </cell>
        </row>
        <row r="633">
          <cell r="G633">
            <v>11822600</v>
          </cell>
        </row>
        <row r="639">
          <cell r="G639">
            <v>12220000</v>
          </cell>
        </row>
        <row r="644">
          <cell r="G644">
            <v>12355313</v>
          </cell>
        </row>
        <row r="645">
          <cell r="G645">
            <v>12355319</v>
          </cell>
        </row>
        <row r="649">
          <cell r="G649">
            <v>12481900</v>
          </cell>
        </row>
        <row r="654">
          <cell r="G654">
            <v>12500000</v>
          </cell>
        </row>
        <row r="660">
          <cell r="G660">
            <v>13341900</v>
          </cell>
        </row>
        <row r="661">
          <cell r="G661">
            <v>13342300</v>
          </cell>
        </row>
        <row r="666">
          <cell r="G666">
            <v>14120000</v>
          </cell>
        </row>
        <row r="671">
          <cell r="G671">
            <v>14200300</v>
          </cell>
        </row>
        <row r="672">
          <cell r="G672">
            <v>14200600</v>
          </cell>
        </row>
        <row r="676">
          <cell r="G676">
            <v>14310000</v>
          </cell>
        </row>
        <row r="681">
          <cell r="G681">
            <v>14420000</v>
          </cell>
        </row>
        <row r="685">
          <cell r="G685">
            <v>14432100</v>
          </cell>
        </row>
        <row r="690">
          <cell r="G690">
            <v>14920000</v>
          </cell>
        </row>
        <row r="700">
          <cell r="G700">
            <v>21071600</v>
          </cell>
        </row>
        <row r="701">
          <cell r="G701">
            <v>21071900</v>
          </cell>
        </row>
        <row r="705">
          <cell r="G705">
            <v>21120100</v>
          </cell>
        </row>
        <row r="709">
          <cell r="G709">
            <v>21131300</v>
          </cell>
        </row>
        <row r="710">
          <cell r="G710">
            <v>21131600</v>
          </cell>
        </row>
        <row r="714">
          <cell r="G714">
            <v>21210001</v>
          </cell>
        </row>
        <row r="715">
          <cell r="G715">
            <v>21210002</v>
          </cell>
        </row>
        <row r="718">
          <cell r="G718">
            <v>21220000</v>
          </cell>
        </row>
        <row r="722">
          <cell r="G722">
            <v>21230000</v>
          </cell>
        </row>
        <row r="726">
          <cell r="G726">
            <v>21240000</v>
          </cell>
        </row>
        <row r="731">
          <cell r="G731">
            <v>21300000</v>
          </cell>
        </row>
        <row r="737">
          <cell r="G737">
            <v>22101000</v>
          </cell>
        </row>
        <row r="741">
          <cell r="G741">
            <v>22111600</v>
          </cell>
        </row>
        <row r="745">
          <cell r="G745">
            <v>22131700</v>
          </cell>
        </row>
        <row r="746">
          <cell r="G746">
            <v>22131800</v>
          </cell>
        </row>
        <row r="749">
          <cell r="G749">
            <v>22150000</v>
          </cell>
        </row>
        <row r="754">
          <cell r="G754">
            <v>22300500</v>
          </cell>
        </row>
        <row r="758">
          <cell r="G758">
            <v>22311600</v>
          </cell>
        </row>
        <row r="763">
          <cell r="G763">
            <v>22420100</v>
          </cell>
        </row>
        <row r="764">
          <cell r="G764">
            <v>22420300</v>
          </cell>
        </row>
        <row r="765">
          <cell r="G765">
            <v>22421600</v>
          </cell>
        </row>
        <row r="766">
          <cell r="G766">
            <v>22422000</v>
          </cell>
        </row>
        <row r="768">
          <cell r="G768">
            <v>22470000</v>
          </cell>
        </row>
        <row r="773">
          <cell r="G773">
            <v>22631370</v>
          </cell>
        </row>
        <row r="779">
          <cell r="G779">
            <v>23000000</v>
          </cell>
        </row>
        <row r="783">
          <cell r="G783">
            <v>23050500</v>
          </cell>
        </row>
        <row r="784">
          <cell r="G784">
            <v>23051600</v>
          </cell>
        </row>
        <row r="785">
          <cell r="G785">
            <v>23051700</v>
          </cell>
        </row>
        <row r="786">
          <cell r="G786">
            <v>23051900</v>
          </cell>
        </row>
        <row r="787">
          <cell r="G787">
            <v>23051901</v>
          </cell>
        </row>
        <row r="788">
          <cell r="G788">
            <v>23052301</v>
          </cell>
        </row>
        <row r="789">
          <cell r="G789">
            <v>23052302</v>
          </cell>
        </row>
        <row r="790">
          <cell r="G790">
            <v>23052303</v>
          </cell>
        </row>
        <row r="791">
          <cell r="G791">
            <v>23052304</v>
          </cell>
        </row>
        <row r="792">
          <cell r="G792">
            <v>23052305</v>
          </cell>
        </row>
        <row r="793">
          <cell r="G793">
            <v>23052900</v>
          </cell>
        </row>
        <row r="794">
          <cell r="G794">
            <v>23054800</v>
          </cell>
        </row>
        <row r="795">
          <cell r="G795">
            <v>23054901</v>
          </cell>
        </row>
        <row r="796">
          <cell r="G796">
            <v>23059300</v>
          </cell>
        </row>
        <row r="797">
          <cell r="G797">
            <v>23059400</v>
          </cell>
        </row>
        <row r="799">
          <cell r="G799">
            <v>23071300</v>
          </cell>
        </row>
        <row r="803">
          <cell r="G803">
            <v>23080200</v>
          </cell>
        </row>
        <row r="807">
          <cell r="G807">
            <v>23093300</v>
          </cell>
        </row>
        <row r="808">
          <cell r="G808">
            <v>23094300</v>
          </cell>
        </row>
        <row r="812">
          <cell r="G812">
            <v>23111300</v>
          </cell>
        </row>
        <row r="813">
          <cell r="G813">
            <v>23112300</v>
          </cell>
        </row>
        <row r="814">
          <cell r="G814">
            <v>23112600</v>
          </cell>
        </row>
        <row r="816">
          <cell r="G816">
            <v>23131300</v>
          </cell>
        </row>
        <row r="817">
          <cell r="G817">
            <v>23132300</v>
          </cell>
        </row>
        <row r="821">
          <cell r="G821">
            <v>23201300</v>
          </cell>
        </row>
        <row r="825">
          <cell r="G825">
            <v>23211301</v>
          </cell>
        </row>
        <row r="826">
          <cell r="G826">
            <v>23211302</v>
          </cell>
        </row>
        <row r="827">
          <cell r="G827">
            <v>23211303</v>
          </cell>
        </row>
        <row r="828">
          <cell r="G828">
            <v>23211400</v>
          </cell>
        </row>
        <row r="829">
          <cell r="G829">
            <v>23212300</v>
          </cell>
        </row>
        <row r="831">
          <cell r="G831">
            <v>23221300</v>
          </cell>
        </row>
        <row r="832">
          <cell r="G832">
            <v>23221400</v>
          </cell>
        </row>
        <row r="833">
          <cell r="G833">
            <v>23222300</v>
          </cell>
        </row>
        <row r="835">
          <cell r="G835">
            <v>23230000</v>
          </cell>
        </row>
        <row r="839">
          <cell r="G839">
            <v>23250000</v>
          </cell>
        </row>
        <row r="844">
          <cell r="G844">
            <v>23311301</v>
          </cell>
        </row>
        <row r="845">
          <cell r="G845">
            <v>23311302</v>
          </cell>
        </row>
        <row r="848">
          <cell r="G848">
            <v>23324800</v>
          </cell>
        </row>
        <row r="852">
          <cell r="G852">
            <v>23330000</v>
          </cell>
        </row>
        <row r="853">
          <cell r="G853">
            <v>23331400</v>
          </cell>
        </row>
        <row r="854">
          <cell r="G854">
            <v>23331600</v>
          </cell>
        </row>
        <row r="855">
          <cell r="G855">
            <v>23334600</v>
          </cell>
        </row>
        <row r="857">
          <cell r="G857">
            <v>23340000</v>
          </cell>
        </row>
        <row r="858">
          <cell r="G858">
            <v>23342500</v>
          </cell>
        </row>
        <row r="861">
          <cell r="G861">
            <v>23351600</v>
          </cell>
        </row>
        <row r="865">
          <cell r="G865">
            <v>23360000</v>
          </cell>
        </row>
        <row r="869">
          <cell r="G869">
            <v>23371300</v>
          </cell>
        </row>
        <row r="870">
          <cell r="G870">
            <v>23372000</v>
          </cell>
        </row>
        <row r="873">
          <cell r="G873">
            <v>23381300</v>
          </cell>
        </row>
        <row r="874">
          <cell r="G874">
            <v>23381700</v>
          </cell>
        </row>
        <row r="878">
          <cell r="G878">
            <v>23440000</v>
          </cell>
        </row>
        <row r="883">
          <cell r="G883">
            <v>23510000</v>
          </cell>
        </row>
        <row r="887">
          <cell r="G887">
            <v>23520000</v>
          </cell>
        </row>
        <row r="891">
          <cell r="G891">
            <v>23541300</v>
          </cell>
        </row>
        <row r="892">
          <cell r="G892">
            <v>23541600</v>
          </cell>
        </row>
        <row r="895">
          <cell r="G895">
            <v>23561301</v>
          </cell>
        </row>
        <row r="899">
          <cell r="G899">
            <v>23570000</v>
          </cell>
        </row>
        <row r="904">
          <cell r="G904">
            <v>23641600</v>
          </cell>
        </row>
        <row r="905">
          <cell r="G905">
            <v>23641900</v>
          </cell>
        </row>
        <row r="906">
          <cell r="G906">
            <v>23642600</v>
          </cell>
        </row>
        <row r="908">
          <cell r="G908">
            <v>23651000</v>
          </cell>
        </row>
        <row r="909">
          <cell r="G909">
            <v>23651600</v>
          </cell>
        </row>
        <row r="913">
          <cell r="G913">
            <v>23720000</v>
          </cell>
        </row>
        <row r="917">
          <cell r="G917">
            <v>23731000</v>
          </cell>
        </row>
        <row r="918">
          <cell r="G918">
            <v>23731100</v>
          </cell>
        </row>
        <row r="921">
          <cell r="G921">
            <v>23740000</v>
          </cell>
        </row>
        <row r="926">
          <cell r="G926">
            <v>23812300</v>
          </cell>
        </row>
        <row r="927">
          <cell r="G927">
            <v>23814000</v>
          </cell>
        </row>
        <row r="930">
          <cell r="G930">
            <v>23821900</v>
          </cell>
        </row>
        <row r="931">
          <cell r="G931">
            <v>23822000</v>
          </cell>
        </row>
        <row r="932">
          <cell r="G932">
            <v>23822300</v>
          </cell>
        </row>
        <row r="933">
          <cell r="G933">
            <v>23823301</v>
          </cell>
        </row>
        <row r="934">
          <cell r="G934">
            <v>23823302</v>
          </cell>
        </row>
        <row r="935">
          <cell r="G935">
            <v>23823303</v>
          </cell>
        </row>
        <row r="936">
          <cell r="G936">
            <v>23823600</v>
          </cell>
        </row>
        <row r="937">
          <cell r="G937">
            <v>23823900</v>
          </cell>
        </row>
        <row r="938">
          <cell r="G938">
            <v>23823901</v>
          </cell>
        </row>
        <row r="940">
          <cell r="G940">
            <v>23830000</v>
          </cell>
        </row>
        <row r="941">
          <cell r="G941">
            <v>23831300</v>
          </cell>
        </row>
        <row r="942">
          <cell r="G942">
            <v>23831302</v>
          </cell>
        </row>
        <row r="944">
          <cell r="G944">
            <v>23841300</v>
          </cell>
        </row>
        <row r="954">
          <cell r="G954">
            <v>25000000</v>
          </cell>
        </row>
        <row r="960">
          <cell r="G960">
            <v>26051400</v>
          </cell>
        </row>
        <row r="961">
          <cell r="G961">
            <v>26052000</v>
          </cell>
        </row>
        <row r="962">
          <cell r="G962">
            <v>26052100</v>
          </cell>
        </row>
        <row r="963">
          <cell r="G963">
            <v>26052200</v>
          </cell>
        </row>
        <row r="964">
          <cell r="G964">
            <v>26052700</v>
          </cell>
        </row>
        <row r="965">
          <cell r="G965">
            <v>26052800</v>
          </cell>
        </row>
        <row r="966">
          <cell r="G966">
            <v>26052900</v>
          </cell>
        </row>
        <row r="967">
          <cell r="G967">
            <v>26053100</v>
          </cell>
        </row>
        <row r="968">
          <cell r="G968">
            <v>26053200</v>
          </cell>
        </row>
        <row r="969">
          <cell r="G969">
            <v>26053300</v>
          </cell>
        </row>
        <row r="970">
          <cell r="G970">
            <v>26053301</v>
          </cell>
        </row>
        <row r="971">
          <cell r="G971">
            <v>26053400</v>
          </cell>
        </row>
        <row r="972">
          <cell r="G972">
            <v>26053600</v>
          </cell>
        </row>
        <row r="973">
          <cell r="G973">
            <v>26053700</v>
          </cell>
        </row>
        <row r="974">
          <cell r="G974">
            <v>26053900</v>
          </cell>
        </row>
        <row r="975">
          <cell r="G975">
            <v>26054301</v>
          </cell>
        </row>
        <row r="976">
          <cell r="G976">
            <v>26058000</v>
          </cell>
        </row>
        <row r="977">
          <cell r="G977">
            <v>26058100</v>
          </cell>
        </row>
        <row r="979">
          <cell r="G979">
            <v>26063100</v>
          </cell>
        </row>
        <row r="983">
          <cell r="G983">
            <v>26092301</v>
          </cell>
        </row>
        <row r="984">
          <cell r="G984">
            <v>26092302</v>
          </cell>
        </row>
        <row r="985">
          <cell r="G985">
            <v>26092303</v>
          </cell>
        </row>
        <row r="986">
          <cell r="G986">
            <v>26092304</v>
          </cell>
        </row>
        <row r="987">
          <cell r="G987">
            <v>26092400</v>
          </cell>
        </row>
        <row r="988">
          <cell r="G988">
            <v>26094300</v>
          </cell>
        </row>
        <row r="991">
          <cell r="G991">
            <v>26110001</v>
          </cell>
        </row>
        <row r="992">
          <cell r="G992">
            <v>26111301</v>
          </cell>
        </row>
        <row r="995">
          <cell r="G995">
            <v>26121600</v>
          </cell>
        </row>
        <row r="996">
          <cell r="G996">
            <v>26121601</v>
          </cell>
        </row>
        <row r="997">
          <cell r="G997">
            <v>26121900</v>
          </cell>
        </row>
        <row r="998">
          <cell r="G998">
            <v>26121901</v>
          </cell>
        </row>
        <row r="999">
          <cell r="G999">
            <v>26122100</v>
          </cell>
        </row>
        <row r="1001">
          <cell r="G1001">
            <v>26130100</v>
          </cell>
        </row>
        <row r="1002">
          <cell r="G1002">
            <v>26131700</v>
          </cell>
        </row>
        <row r="1003">
          <cell r="G1003">
            <v>26131800</v>
          </cell>
        </row>
        <row r="1005">
          <cell r="G1005">
            <v>26181400</v>
          </cell>
        </row>
        <row r="1006">
          <cell r="G1006">
            <v>26182600</v>
          </cell>
        </row>
        <row r="1007">
          <cell r="G1007">
            <v>26183901</v>
          </cell>
        </row>
        <row r="1008">
          <cell r="G1008">
            <v>26184100</v>
          </cell>
        </row>
        <row r="1011">
          <cell r="G1011">
            <v>26221900</v>
          </cell>
        </row>
        <row r="1015">
          <cell r="G1015">
            <v>26230000</v>
          </cell>
        </row>
        <row r="1019">
          <cell r="G1019">
            <v>26240100</v>
          </cell>
        </row>
        <row r="1020">
          <cell r="G1020">
            <v>26240200</v>
          </cell>
        </row>
        <row r="1021">
          <cell r="G1021">
            <v>26241300</v>
          </cell>
        </row>
        <row r="1022">
          <cell r="G1022">
            <v>26241301</v>
          </cell>
        </row>
        <row r="1023">
          <cell r="G1023">
            <v>26241302</v>
          </cell>
        </row>
        <row r="1024">
          <cell r="G1024">
            <v>26241601</v>
          </cell>
        </row>
        <row r="1025">
          <cell r="G1025">
            <v>26241602</v>
          </cell>
        </row>
        <row r="1026">
          <cell r="G1026">
            <v>26241900</v>
          </cell>
        </row>
        <row r="1028">
          <cell r="G1028">
            <v>26250000</v>
          </cell>
        </row>
        <row r="1032">
          <cell r="G1032">
            <v>26271000</v>
          </cell>
        </row>
        <row r="1033">
          <cell r="G1033">
            <v>26271600</v>
          </cell>
        </row>
        <row r="1034">
          <cell r="G1034">
            <v>26271900</v>
          </cell>
        </row>
        <row r="1035">
          <cell r="G1035">
            <v>26272300</v>
          </cell>
        </row>
        <row r="1036">
          <cell r="G1036">
            <v>26272600</v>
          </cell>
        </row>
        <row r="1037">
          <cell r="G1037">
            <v>26277300</v>
          </cell>
        </row>
        <row r="1039">
          <cell r="G1039">
            <v>26281301</v>
          </cell>
        </row>
        <row r="1040">
          <cell r="G1040">
            <v>26281602</v>
          </cell>
        </row>
        <row r="1041">
          <cell r="G1041">
            <v>26281800</v>
          </cell>
        </row>
        <row r="1042">
          <cell r="G1042">
            <v>26282000</v>
          </cell>
        </row>
        <row r="1043">
          <cell r="G1043">
            <v>26282200</v>
          </cell>
        </row>
        <row r="1044">
          <cell r="G1044">
            <v>26282300</v>
          </cell>
        </row>
        <row r="1046">
          <cell r="G1046">
            <v>26290100</v>
          </cell>
        </row>
        <row r="1047">
          <cell r="G1047">
            <v>26290200</v>
          </cell>
        </row>
        <row r="1048">
          <cell r="G1048">
            <v>26290300</v>
          </cell>
        </row>
        <row r="1049">
          <cell r="G1049">
            <v>26291000</v>
          </cell>
        </row>
        <row r="1052">
          <cell r="G1052">
            <v>26321301</v>
          </cell>
        </row>
        <row r="1053">
          <cell r="G1053">
            <v>26321302</v>
          </cell>
        </row>
        <row r="1054">
          <cell r="G1054">
            <v>26321303</v>
          </cell>
        </row>
        <row r="1055">
          <cell r="G1055">
            <v>26321304</v>
          </cell>
        </row>
        <row r="1057">
          <cell r="G1057">
            <v>26331600</v>
          </cell>
        </row>
        <row r="1058">
          <cell r="G1058">
            <v>26334300</v>
          </cell>
        </row>
        <row r="1059">
          <cell r="G1059">
            <v>26335300</v>
          </cell>
        </row>
        <row r="1060">
          <cell r="G1060">
            <v>26335400</v>
          </cell>
        </row>
        <row r="1062">
          <cell r="G1062">
            <v>26353300</v>
          </cell>
        </row>
        <row r="1066">
          <cell r="G1066">
            <v>26362300</v>
          </cell>
        </row>
        <row r="1071">
          <cell r="G1071">
            <v>26410001</v>
          </cell>
        </row>
        <row r="1072">
          <cell r="G1072">
            <v>26410002</v>
          </cell>
        </row>
        <row r="1073">
          <cell r="G1073">
            <v>26411300</v>
          </cell>
        </row>
        <row r="1075">
          <cell r="G1075">
            <v>26420000</v>
          </cell>
        </row>
        <row r="1076">
          <cell r="G1076">
            <v>26420001</v>
          </cell>
        </row>
        <row r="1080">
          <cell r="G1080">
            <v>26500000</v>
          </cell>
        </row>
        <row r="1084">
          <cell r="G1084">
            <v>26520000</v>
          </cell>
        </row>
        <row r="1085">
          <cell r="G1085">
            <v>26520001</v>
          </cell>
        </row>
        <row r="1088">
          <cell r="G1088">
            <v>26530000</v>
          </cell>
        </row>
        <row r="1092">
          <cell r="G1092">
            <v>26561900</v>
          </cell>
        </row>
        <row r="1098">
          <cell r="G1098">
            <v>27052600</v>
          </cell>
        </row>
        <row r="1099">
          <cell r="G1099">
            <v>27052800</v>
          </cell>
        </row>
        <row r="1103">
          <cell r="G1103">
            <v>27100500</v>
          </cell>
        </row>
        <row r="1108">
          <cell r="G1108">
            <v>27310000</v>
          </cell>
        </row>
        <row r="1113">
          <cell r="G1113">
            <v>27511600</v>
          </cell>
        </row>
        <row r="1114">
          <cell r="G1114">
            <v>27512300</v>
          </cell>
        </row>
        <row r="1117">
          <cell r="G1117">
            <v>27522400</v>
          </cell>
        </row>
        <row r="1121">
          <cell r="G1121">
            <v>27531300</v>
          </cell>
        </row>
        <row r="1127">
          <cell r="G1127">
            <v>28130000</v>
          </cell>
        </row>
        <row r="1128">
          <cell r="G1128">
            <v>28131900</v>
          </cell>
        </row>
        <row r="1129">
          <cell r="G1129">
            <v>28132700</v>
          </cell>
        </row>
        <row r="1131">
          <cell r="G1131">
            <v>28160000</v>
          </cell>
        </row>
        <row r="1136">
          <cell r="G1136">
            <v>28230000</v>
          </cell>
        </row>
        <row r="1141">
          <cell r="G1141">
            <v>28310000</v>
          </cell>
        </row>
        <row r="1142">
          <cell r="G1142">
            <v>28310001</v>
          </cell>
        </row>
        <row r="1143">
          <cell r="G1143">
            <v>28310002</v>
          </cell>
        </row>
        <row r="1151">
          <cell r="G1151">
            <v>31051600</v>
          </cell>
        </row>
        <row r="1157">
          <cell r="G1157">
            <v>31110000</v>
          </cell>
        </row>
        <row r="1162">
          <cell r="G1162">
            <v>31221300</v>
          </cell>
        </row>
        <row r="1166">
          <cell r="G1166">
            <v>31231626</v>
          </cell>
        </row>
        <row r="1167">
          <cell r="G1167">
            <v>31233301</v>
          </cell>
        </row>
        <row r="1171">
          <cell r="G1171">
            <v>31321901</v>
          </cell>
        </row>
        <row r="1172">
          <cell r="G1172">
            <v>31321902</v>
          </cell>
        </row>
        <row r="1173">
          <cell r="G1173">
            <v>31321913</v>
          </cell>
        </row>
        <row r="1176">
          <cell r="G1176">
            <v>31621613</v>
          </cell>
        </row>
        <row r="1177">
          <cell r="G1177">
            <v>31621616</v>
          </cell>
        </row>
        <row r="1178">
          <cell r="G1178">
            <v>31621619</v>
          </cell>
        </row>
        <row r="1180">
          <cell r="G1180">
            <v>31631900</v>
          </cell>
        </row>
        <row r="1186">
          <cell r="G1186">
            <v>32011101</v>
          </cell>
        </row>
        <row r="1187">
          <cell r="G1187">
            <v>32011613</v>
          </cell>
        </row>
        <row r="1191">
          <cell r="G1191">
            <v>32111601</v>
          </cell>
        </row>
        <row r="1192">
          <cell r="G1192">
            <v>32112300</v>
          </cell>
        </row>
        <row r="1193">
          <cell r="G1193">
            <v>32113300</v>
          </cell>
        </row>
        <row r="1195">
          <cell r="G1195">
            <v>32121316</v>
          </cell>
        </row>
        <row r="1196">
          <cell r="G1196">
            <v>32121323</v>
          </cell>
        </row>
        <row r="1197">
          <cell r="G1197">
            <v>32121600</v>
          </cell>
        </row>
        <row r="1198">
          <cell r="G1198">
            <v>32121602</v>
          </cell>
        </row>
        <row r="1199">
          <cell r="G1199">
            <v>32121616</v>
          </cell>
        </row>
        <row r="1201">
          <cell r="G1201">
            <v>32131300</v>
          </cell>
        </row>
        <row r="1202">
          <cell r="G1202">
            <v>32131301</v>
          </cell>
        </row>
        <row r="1203">
          <cell r="G1203">
            <v>32131317</v>
          </cell>
        </row>
        <row r="1205">
          <cell r="G1205">
            <v>32141300</v>
          </cell>
        </row>
        <row r="1209">
          <cell r="G1209">
            <v>32154000</v>
          </cell>
        </row>
        <row r="1213">
          <cell r="G1213">
            <v>32161500</v>
          </cell>
        </row>
        <row r="1217">
          <cell r="G1217">
            <v>32172300</v>
          </cell>
        </row>
        <row r="1222">
          <cell r="G1222">
            <v>32210001</v>
          </cell>
        </row>
        <row r="1227">
          <cell r="G1227">
            <v>32300000</v>
          </cell>
        </row>
        <row r="1231">
          <cell r="G1231">
            <v>32311300</v>
          </cell>
        </row>
        <row r="1235">
          <cell r="G1235">
            <v>32370000</v>
          </cell>
        </row>
        <row r="1240">
          <cell r="G1240">
            <v>32911913</v>
          </cell>
        </row>
        <row r="1241">
          <cell r="G1241">
            <v>32911914</v>
          </cell>
        </row>
        <row r="1244">
          <cell r="G1244">
            <v>32921913</v>
          </cell>
        </row>
        <row r="1245">
          <cell r="G1245">
            <v>32921916</v>
          </cell>
        </row>
        <row r="1246">
          <cell r="G1246">
            <v>32922300</v>
          </cell>
        </row>
        <row r="1248">
          <cell r="G1248">
            <v>32931000</v>
          </cell>
        </row>
        <row r="1249">
          <cell r="G1249">
            <v>32934301</v>
          </cell>
        </row>
        <row r="1254">
          <cell r="G1254">
            <v>33051300</v>
          </cell>
        </row>
        <row r="1259">
          <cell r="G1259">
            <v>33111600</v>
          </cell>
        </row>
        <row r="1260">
          <cell r="G1260">
            <v>33111601</v>
          </cell>
        </row>
        <row r="1264">
          <cell r="G1264">
            <v>33311300</v>
          </cell>
        </row>
        <row r="1268">
          <cell r="G1268">
            <v>33360000</v>
          </cell>
        </row>
        <row r="1269">
          <cell r="G1269">
            <v>33363300</v>
          </cell>
        </row>
        <row r="1273">
          <cell r="G1273">
            <v>33410000</v>
          </cell>
        </row>
        <row r="1277">
          <cell r="G1277">
            <v>33461301</v>
          </cell>
        </row>
        <row r="1278">
          <cell r="G1278">
            <v>33461600</v>
          </cell>
        </row>
        <row r="1281">
          <cell r="G1281">
            <v>33472300</v>
          </cell>
        </row>
        <row r="1286">
          <cell r="G1286">
            <v>33657600</v>
          </cell>
        </row>
        <row r="1291">
          <cell r="G1291">
            <v>33711601</v>
          </cell>
        </row>
        <row r="1292">
          <cell r="G1292">
            <v>33717301</v>
          </cell>
        </row>
        <row r="1293">
          <cell r="G1293">
            <v>33717302</v>
          </cell>
        </row>
        <row r="1296">
          <cell r="G1296">
            <v>33820000</v>
          </cell>
        </row>
      </sheetData>
      <sheetData sheetId="38">
        <row r="20">
          <cell r="G20">
            <v>200</v>
          </cell>
        </row>
        <row r="24">
          <cell r="G24">
            <v>1110</v>
          </cell>
        </row>
        <row r="25">
          <cell r="G25">
            <v>1140</v>
          </cell>
        </row>
        <row r="26">
          <cell r="G26">
            <v>1210</v>
          </cell>
        </row>
        <row r="27">
          <cell r="G27">
            <v>1290</v>
          </cell>
        </row>
        <row r="28">
          <cell r="G28">
            <v>1355</v>
          </cell>
        </row>
        <row r="29">
          <cell r="G29">
            <v>1358</v>
          </cell>
        </row>
        <row r="30">
          <cell r="G30">
            <v>1359</v>
          </cell>
        </row>
        <row r="31">
          <cell r="G31">
            <v>1450</v>
          </cell>
        </row>
        <row r="32">
          <cell r="G32">
            <v>1510</v>
          </cell>
        </row>
        <row r="33">
          <cell r="G33">
            <v>1520</v>
          </cell>
        </row>
        <row r="34">
          <cell r="G34">
            <v>1610</v>
          </cell>
        </row>
        <row r="35">
          <cell r="G35">
            <v>1740</v>
          </cell>
        </row>
        <row r="36">
          <cell r="G36">
            <v>1820</v>
          </cell>
        </row>
        <row r="40">
          <cell r="G40">
            <v>2115</v>
          </cell>
        </row>
        <row r="41">
          <cell r="G41">
            <v>2222</v>
          </cell>
        </row>
        <row r="42">
          <cell r="G42">
            <v>2227</v>
          </cell>
        </row>
        <row r="43">
          <cell r="G43">
            <v>2300</v>
          </cell>
        </row>
        <row r="44">
          <cell r="G44">
            <v>2317</v>
          </cell>
        </row>
        <row r="45">
          <cell r="G45">
            <v>2622</v>
          </cell>
        </row>
        <row r="46">
          <cell r="G46">
            <v>2410</v>
          </cell>
        </row>
        <row r="47">
          <cell r="G47">
            <v>2485</v>
          </cell>
        </row>
        <row r="48">
          <cell r="G48">
            <v>2490</v>
          </cell>
        </row>
        <row r="49">
          <cell r="G49">
            <v>2700</v>
          </cell>
        </row>
        <row r="50">
          <cell r="G50">
            <v>2761</v>
          </cell>
        </row>
        <row r="51">
          <cell r="G51">
            <v>2580</v>
          </cell>
        </row>
        <row r="52">
          <cell r="G52">
            <v>2743</v>
          </cell>
        </row>
        <row r="53">
          <cell r="G53">
            <v>2756</v>
          </cell>
        </row>
        <row r="54">
          <cell r="G54">
            <v>2770</v>
          </cell>
        </row>
        <row r="55">
          <cell r="G55">
            <v>2830</v>
          </cell>
        </row>
        <row r="56">
          <cell r="G56">
            <v>2841</v>
          </cell>
        </row>
        <row r="57">
          <cell r="G57">
            <v>2850</v>
          </cell>
        </row>
        <row r="59">
          <cell r="G59">
            <v>3100</v>
          </cell>
        </row>
        <row r="60">
          <cell r="G60">
            <v>3200</v>
          </cell>
        </row>
        <row r="61">
          <cell r="G61">
            <v>3300</v>
          </cell>
        </row>
        <row r="62">
          <cell r="G62">
            <v>3350</v>
          </cell>
        </row>
        <row r="63">
          <cell r="G63">
            <v>3361</v>
          </cell>
        </row>
        <row r="64">
          <cell r="G64">
            <v>3362</v>
          </cell>
        </row>
        <row r="65">
          <cell r="G65">
            <v>3371</v>
          </cell>
        </row>
        <row r="66">
          <cell r="G66">
            <v>3375</v>
          </cell>
        </row>
        <row r="67">
          <cell r="G67">
            <v>3400</v>
          </cell>
        </row>
        <row r="69">
          <cell r="G69">
            <v>4211</v>
          </cell>
        </row>
        <row r="70">
          <cell r="G70">
            <v>4060</v>
          </cell>
        </row>
        <row r="71">
          <cell r="G71">
            <v>4080</v>
          </cell>
        </row>
        <row r="72">
          <cell r="G72">
            <v>4090</v>
          </cell>
        </row>
        <row r="73">
          <cell r="G73">
            <v>4220</v>
          </cell>
        </row>
        <row r="74">
          <cell r="G74">
            <v>4231</v>
          </cell>
        </row>
        <row r="75">
          <cell r="G75">
            <v>4233</v>
          </cell>
        </row>
        <row r="76">
          <cell r="G76">
            <v>4270</v>
          </cell>
        </row>
        <row r="77">
          <cell r="G77">
            <v>4411</v>
          </cell>
        </row>
        <row r="78">
          <cell r="G78">
            <v>4412</v>
          </cell>
        </row>
        <row r="79">
          <cell r="G79">
            <v>4420</v>
          </cell>
        </row>
        <row r="80">
          <cell r="G80">
            <v>4435</v>
          </cell>
        </row>
        <row r="81">
          <cell r="G81">
            <v>4511</v>
          </cell>
        </row>
        <row r="82">
          <cell r="G82">
            <v>4921</v>
          </cell>
        </row>
        <row r="87">
          <cell r="G87">
            <v>5121</v>
          </cell>
        </row>
        <row r="88">
          <cell r="G88">
            <v>5210</v>
          </cell>
        </row>
        <row r="89">
          <cell r="G89">
            <v>5300</v>
          </cell>
        </row>
        <row r="90">
          <cell r="G90">
            <v>5310</v>
          </cell>
        </row>
        <row r="91">
          <cell r="G91">
            <v>5500</v>
          </cell>
        </row>
        <row r="92">
          <cell r="G92">
            <v>5510</v>
          </cell>
        </row>
        <row r="93">
          <cell r="G93">
            <v>5520</v>
          </cell>
        </row>
        <row r="94">
          <cell r="G94">
            <v>5522</v>
          </cell>
        </row>
        <row r="95">
          <cell r="G95">
            <v>5810</v>
          </cell>
        </row>
        <row r="107">
          <cell r="G107">
            <v>6100</v>
          </cell>
        </row>
        <row r="108">
          <cell r="G108">
            <v>6110</v>
          </cell>
        </row>
        <row r="109">
          <cell r="G109">
            <v>6200</v>
          </cell>
        </row>
        <row r="110">
          <cell r="G110">
            <v>6400</v>
          </cell>
        </row>
        <row r="111">
          <cell r="G111">
            <v>6140</v>
          </cell>
        </row>
        <row r="112">
          <cell r="G112">
            <v>6150</v>
          </cell>
        </row>
        <row r="113">
          <cell r="G113">
            <v>6171</v>
          </cell>
        </row>
        <row r="114">
          <cell r="G114">
            <v>6666</v>
          </cell>
        </row>
        <row r="119">
          <cell r="G119">
            <v>7110</v>
          </cell>
        </row>
        <row r="120">
          <cell r="G120">
            <v>7120</v>
          </cell>
        </row>
        <row r="121">
          <cell r="G121">
            <v>7150</v>
          </cell>
        </row>
        <row r="122">
          <cell r="G122">
            <v>7160</v>
          </cell>
        </row>
        <row r="123">
          <cell r="G123">
            <v>7180</v>
          </cell>
        </row>
        <row r="124">
          <cell r="G124">
            <v>7190</v>
          </cell>
        </row>
        <row r="125">
          <cell r="G125">
            <v>7211</v>
          </cell>
        </row>
        <row r="126">
          <cell r="G126">
            <v>7212</v>
          </cell>
        </row>
        <row r="127">
          <cell r="G127">
            <v>7213</v>
          </cell>
        </row>
        <row r="128">
          <cell r="G128">
            <v>7216</v>
          </cell>
        </row>
        <row r="129">
          <cell r="G129">
            <v>7240</v>
          </cell>
        </row>
        <row r="130">
          <cell r="G130">
            <v>7311</v>
          </cell>
        </row>
        <row r="131">
          <cell r="G131">
            <v>7450</v>
          </cell>
        </row>
        <row r="132">
          <cell r="G132">
            <v>7461</v>
          </cell>
        </row>
        <row r="133">
          <cell r="G133">
            <v>7464</v>
          </cell>
        </row>
        <row r="134">
          <cell r="G134">
            <v>7465</v>
          </cell>
        </row>
        <row r="135">
          <cell r="G135">
            <v>7481</v>
          </cell>
        </row>
        <row r="136">
          <cell r="G136">
            <v>7500</v>
          </cell>
        </row>
        <row r="137">
          <cell r="G137">
            <v>7541</v>
          </cell>
        </row>
        <row r="138">
          <cell r="G138">
            <v>7550</v>
          </cell>
        </row>
        <row r="139">
          <cell r="G139">
            <v>7610</v>
          </cell>
        </row>
        <row r="140">
          <cell r="G140">
            <v>7620</v>
          </cell>
        </row>
        <row r="141">
          <cell r="G141">
            <v>7712</v>
          </cell>
        </row>
        <row r="142">
          <cell r="G142">
            <v>7724</v>
          </cell>
        </row>
        <row r="143">
          <cell r="G143">
            <v>7811</v>
          </cell>
        </row>
        <row r="144">
          <cell r="G144">
            <v>7840</v>
          </cell>
        </row>
        <row r="146">
          <cell r="G146">
            <v>8100</v>
          </cell>
        </row>
        <row r="147">
          <cell r="G147">
            <v>8210</v>
          </cell>
        </row>
        <row r="148">
          <cell r="G148">
            <v>8305</v>
          </cell>
        </row>
        <row r="149">
          <cell r="G149">
            <v>8420</v>
          </cell>
        </row>
        <row r="150">
          <cell r="G150">
            <v>8500</v>
          </cell>
        </row>
        <row r="151">
          <cell r="G151">
            <v>8700</v>
          </cell>
        </row>
        <row r="152">
          <cell r="G152">
            <v>8800</v>
          </cell>
        </row>
        <row r="153">
          <cell r="G153">
            <v>8900</v>
          </cell>
        </row>
        <row r="155">
          <cell r="G155">
            <v>9050</v>
          </cell>
        </row>
        <row r="156">
          <cell r="G156">
            <v>9100</v>
          </cell>
        </row>
        <row r="157">
          <cell r="G157">
            <v>9210</v>
          </cell>
        </row>
        <row r="158">
          <cell r="G158">
            <v>9310</v>
          </cell>
        </row>
        <row r="159">
          <cell r="G159">
            <v>9500</v>
          </cell>
        </row>
        <row r="160">
          <cell r="G160">
            <v>9513</v>
          </cell>
        </row>
        <row r="161">
          <cell r="G161">
            <v>9650</v>
          </cell>
        </row>
        <row r="162">
          <cell r="G162">
            <v>9900</v>
          </cell>
        </row>
        <row r="164">
          <cell r="G164">
            <v>10120</v>
          </cell>
        </row>
        <row r="165">
          <cell r="G165">
            <v>10260</v>
          </cell>
        </row>
        <row r="166">
          <cell r="G166">
            <v>10350</v>
          </cell>
        </row>
        <row r="167">
          <cell r="G167">
            <v>10440</v>
          </cell>
        </row>
        <row r="168">
          <cell r="G168">
            <v>10520</v>
          </cell>
        </row>
        <row r="169">
          <cell r="G169">
            <v>10650</v>
          </cell>
        </row>
        <row r="170">
          <cell r="G170">
            <v>10670</v>
          </cell>
        </row>
        <row r="171">
          <cell r="G171">
            <v>10800</v>
          </cell>
        </row>
        <row r="173">
          <cell r="G173">
            <v>11160</v>
          </cell>
        </row>
        <row r="174">
          <cell r="G174">
            <v>11400</v>
          </cell>
        </row>
        <row r="175">
          <cell r="G175">
            <v>11480</v>
          </cell>
        </row>
        <row r="176">
          <cell r="G176">
            <v>11700</v>
          </cell>
        </row>
        <row r="178">
          <cell r="G178">
            <v>12480</v>
          </cell>
        </row>
        <row r="179">
          <cell r="G179">
            <v>12500</v>
          </cell>
        </row>
        <row r="180">
          <cell r="G180">
            <v>12520</v>
          </cell>
        </row>
        <row r="183">
          <cell r="G183">
            <v>13851</v>
          </cell>
        </row>
        <row r="184">
          <cell r="G184">
            <v>13126</v>
          </cell>
        </row>
        <row r="185">
          <cell r="G185">
            <v>13127</v>
          </cell>
        </row>
        <row r="186">
          <cell r="G186">
            <v>13930</v>
          </cell>
        </row>
        <row r="189">
          <cell r="G189">
            <v>14211</v>
          </cell>
        </row>
        <row r="190">
          <cell r="G190">
            <v>14120</v>
          </cell>
        </row>
        <row r="191">
          <cell r="G191">
            <v>14212</v>
          </cell>
        </row>
        <row r="192">
          <cell r="G192">
            <v>14301</v>
          </cell>
        </row>
        <row r="193">
          <cell r="G193">
            <v>14421</v>
          </cell>
        </row>
        <row r="194">
          <cell r="G194">
            <v>14430</v>
          </cell>
        </row>
        <row r="195">
          <cell r="G195">
            <v>14500</v>
          </cell>
        </row>
        <row r="197">
          <cell r="G197">
            <v>15081</v>
          </cell>
        </row>
        <row r="198">
          <cell r="G198">
            <v>15082</v>
          </cell>
        </row>
        <row r="199">
          <cell r="G199">
            <v>15142</v>
          </cell>
        </row>
        <row r="200">
          <cell r="G200">
            <v>15151</v>
          </cell>
        </row>
        <row r="201">
          <cell r="G201">
            <v>15183</v>
          </cell>
        </row>
        <row r="202">
          <cell r="G202">
            <v>15185</v>
          </cell>
        </row>
        <row r="203">
          <cell r="G203">
            <v>15192</v>
          </cell>
        </row>
        <row r="204">
          <cell r="G204">
            <v>15193</v>
          </cell>
        </row>
        <row r="205">
          <cell r="G205">
            <v>15301</v>
          </cell>
        </row>
        <row r="206">
          <cell r="G206">
            <v>15400</v>
          </cell>
        </row>
        <row r="207">
          <cell r="G207">
            <v>15411</v>
          </cell>
        </row>
        <row r="208">
          <cell r="G208">
            <v>15440</v>
          </cell>
        </row>
        <row r="209">
          <cell r="G209">
            <v>15510</v>
          </cell>
        </row>
        <row r="210">
          <cell r="G210">
            <v>15601</v>
          </cell>
        </row>
        <row r="211">
          <cell r="G211">
            <v>15661</v>
          </cell>
        </row>
        <row r="212">
          <cell r="G212">
            <v>15700</v>
          </cell>
        </row>
        <row r="213">
          <cell r="G213">
            <v>15701</v>
          </cell>
        </row>
        <row r="214">
          <cell r="G214">
            <v>15710</v>
          </cell>
        </row>
        <row r="215">
          <cell r="G215">
            <v>15721</v>
          </cell>
        </row>
        <row r="216">
          <cell r="G216">
            <v>15722</v>
          </cell>
        </row>
        <row r="217">
          <cell r="G217">
            <v>15751</v>
          </cell>
        </row>
        <row r="218">
          <cell r="G218">
            <v>15762</v>
          </cell>
        </row>
        <row r="219">
          <cell r="G219">
            <v>15765</v>
          </cell>
        </row>
        <row r="220">
          <cell r="G220">
            <v>15803</v>
          </cell>
        </row>
        <row r="221">
          <cell r="G221">
            <v>15807</v>
          </cell>
        </row>
        <row r="222">
          <cell r="G222">
            <v>15811</v>
          </cell>
        </row>
        <row r="223">
          <cell r="G223">
            <v>15821</v>
          </cell>
        </row>
        <row r="224">
          <cell r="G224">
            <v>15823</v>
          </cell>
        </row>
        <row r="225">
          <cell r="G225">
            <v>15833</v>
          </cell>
        </row>
        <row r="226">
          <cell r="G226">
            <v>15850</v>
          </cell>
        </row>
        <row r="227">
          <cell r="G227">
            <v>15852</v>
          </cell>
        </row>
        <row r="228">
          <cell r="G228">
            <v>15916</v>
          </cell>
        </row>
        <row r="229">
          <cell r="G229">
            <v>15920</v>
          </cell>
        </row>
        <row r="230">
          <cell r="G230">
            <v>15950</v>
          </cell>
        </row>
        <row r="232">
          <cell r="G232">
            <v>16061</v>
          </cell>
        </row>
        <row r="233">
          <cell r="G233">
            <v>16010</v>
          </cell>
        </row>
        <row r="234">
          <cell r="G234">
            <v>16051</v>
          </cell>
        </row>
        <row r="235">
          <cell r="G235">
            <v>16131</v>
          </cell>
        </row>
        <row r="236">
          <cell r="G236">
            <v>16133</v>
          </cell>
        </row>
        <row r="237">
          <cell r="G237">
            <v>16141</v>
          </cell>
        </row>
        <row r="238">
          <cell r="G238">
            <v>16152</v>
          </cell>
        </row>
        <row r="239">
          <cell r="G239">
            <v>16222</v>
          </cell>
        </row>
        <row r="240">
          <cell r="G240">
            <v>16223</v>
          </cell>
        </row>
        <row r="241">
          <cell r="G241">
            <v>16225</v>
          </cell>
        </row>
        <row r="242">
          <cell r="G242">
            <v>16231</v>
          </cell>
        </row>
        <row r="243">
          <cell r="G243">
            <v>16235</v>
          </cell>
        </row>
        <row r="244">
          <cell r="G244">
            <v>16241</v>
          </cell>
        </row>
        <row r="245">
          <cell r="G245">
            <v>16271</v>
          </cell>
        </row>
        <row r="246">
          <cell r="G246">
            <v>16276</v>
          </cell>
        </row>
        <row r="247">
          <cell r="G247">
            <v>16303</v>
          </cell>
        </row>
        <row r="248">
          <cell r="G248">
            <v>16310</v>
          </cell>
        </row>
        <row r="249">
          <cell r="G249">
            <v>16402</v>
          </cell>
        </row>
        <row r="250">
          <cell r="G250">
            <v>16413</v>
          </cell>
        </row>
        <row r="251">
          <cell r="G251">
            <v>16421</v>
          </cell>
        </row>
        <row r="252">
          <cell r="G252">
            <v>16441</v>
          </cell>
        </row>
        <row r="253">
          <cell r="G253">
            <v>16505</v>
          </cell>
        </row>
        <row r="254">
          <cell r="G254">
            <v>16531</v>
          </cell>
        </row>
        <row r="255">
          <cell r="G255">
            <v>16650</v>
          </cell>
        </row>
        <row r="256">
          <cell r="G256">
            <v>16720</v>
          </cell>
        </row>
        <row r="257">
          <cell r="G257">
            <v>16722</v>
          </cell>
        </row>
        <row r="258">
          <cell r="G258">
            <v>16724</v>
          </cell>
        </row>
        <row r="259">
          <cell r="G259">
            <v>16765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outlinePr summaryBelow="0" summaryRight="0"/>
    <pageSetUpPr fitToPage="1"/>
  </sheetPr>
  <dimension ref="A1:Z101"/>
  <sheetViews>
    <sheetView showGridLines="0" tabSelected="1" topLeftCell="A16" zoomScale="85" zoomScaleNormal="85" workbookViewId="0">
      <selection activeCell="F39" sqref="F39"/>
    </sheetView>
  </sheetViews>
  <sheetFormatPr baseColWidth="10" defaultRowHeight="21.75" customHeight="1" outlineLevelRow="1" x14ac:dyDescent="0.2"/>
  <cols>
    <col min="1" max="1" width="3.28515625" style="83" customWidth="1"/>
    <col min="2" max="2" width="67.5703125" style="137" customWidth="1"/>
    <col min="3" max="3" width="7" style="147" customWidth="1"/>
    <col min="4" max="4" width="12.28515625" style="91" customWidth="1"/>
    <col min="5" max="5" width="65.5703125" style="85" customWidth="1"/>
    <col min="6" max="6" width="13.85546875" style="84" customWidth="1"/>
    <col min="7" max="7" width="25.28515625" style="9" customWidth="1"/>
    <col min="8" max="8" width="24.85546875" style="117" customWidth="1"/>
    <col min="9" max="9" width="21.28515625" style="126" customWidth="1"/>
    <col min="10" max="10" width="12.42578125" style="83" bestFit="1" customWidth="1"/>
    <col min="11" max="11" width="12" style="83" customWidth="1"/>
    <col min="12" max="12" width="12.85546875" style="83" customWidth="1"/>
    <col min="13" max="13" width="8.28515625" style="83" customWidth="1"/>
    <col min="14" max="14" width="11.42578125" style="83"/>
    <col min="15" max="15" width="17" style="83" customWidth="1"/>
    <col min="16" max="16384" width="11.42578125" style="83"/>
  </cols>
  <sheetData>
    <row r="1" spans="2:26" ht="21.75" hidden="1" customHeight="1" outlineLevel="1" x14ac:dyDescent="0.2">
      <c r="E1" s="4"/>
      <c r="F1" s="92"/>
      <c r="G1" s="93" t="s">
        <v>108</v>
      </c>
      <c r="H1" s="94">
        <f ca="1">TODAY()</f>
        <v>43431</v>
      </c>
      <c r="I1" s="151" t="s">
        <v>164</v>
      </c>
      <c r="J1" s="95"/>
      <c r="K1" s="95"/>
      <c r="L1" s="96"/>
    </row>
    <row r="2" spans="2:26" ht="21.75" hidden="1" customHeight="1" outlineLevel="1" x14ac:dyDescent="0.2">
      <c r="E2" s="97"/>
      <c r="F2" s="98"/>
      <c r="G2" s="99">
        <v>1.0568787500000001</v>
      </c>
      <c r="H2" s="100"/>
      <c r="I2" s="101">
        <f>MONTH(H18)</f>
        <v>1</v>
      </c>
      <c r="J2" s="78" t="s">
        <v>158</v>
      </c>
      <c r="K2" s="102">
        <f>YEAR(H18)</f>
        <v>1900</v>
      </c>
      <c r="L2" s="103" t="s">
        <v>159</v>
      </c>
    </row>
    <row r="3" spans="2:26" ht="21.75" hidden="1" customHeight="1" outlineLevel="1" x14ac:dyDescent="0.2">
      <c r="E3" s="4"/>
      <c r="F3" s="92"/>
      <c r="G3" s="155" t="s">
        <v>167</v>
      </c>
      <c r="H3" s="156"/>
      <c r="I3" s="104">
        <v>1</v>
      </c>
      <c r="J3" s="105" t="s">
        <v>160</v>
      </c>
      <c r="K3" s="106">
        <f t="shared" ref="K3:K14" si="0">$K$2</f>
        <v>1900</v>
      </c>
      <c r="L3" s="105" t="str">
        <f>CONCATENATE(J3,K3)</f>
        <v>Q1-1900</v>
      </c>
      <c r="P3" s="107"/>
    </row>
    <row r="4" spans="2:26" ht="21.75" hidden="1" customHeight="1" outlineLevel="1" x14ac:dyDescent="0.25">
      <c r="E4" s="108"/>
      <c r="F4" s="98"/>
      <c r="G4" s="157" t="s">
        <v>165</v>
      </c>
      <c r="H4" s="158"/>
      <c r="I4" s="109">
        <v>2</v>
      </c>
      <c r="J4" s="110" t="s">
        <v>160</v>
      </c>
      <c r="K4" s="111">
        <f t="shared" si="0"/>
        <v>1900</v>
      </c>
      <c r="L4" s="110" t="str">
        <f t="shared" ref="L4:L14" si="1">CONCATENATE(J4,K4)</f>
        <v>Q1-1900</v>
      </c>
    </row>
    <row r="5" spans="2:26" ht="21.75" hidden="1" customHeight="1" outlineLevel="1" x14ac:dyDescent="0.25">
      <c r="E5" s="112"/>
      <c r="F5" s="113" t="s">
        <v>190</v>
      </c>
      <c r="G5" s="159" t="s">
        <v>28</v>
      </c>
      <c r="H5" s="160" t="str">
        <f>Liste!$K$6</f>
        <v>Q3-2018</v>
      </c>
      <c r="I5" s="114">
        <v>3</v>
      </c>
      <c r="J5" s="103" t="s">
        <v>160</v>
      </c>
      <c r="K5" s="78">
        <f t="shared" si="0"/>
        <v>1900</v>
      </c>
      <c r="L5" s="103" t="str">
        <f t="shared" si="1"/>
        <v>Q1-1900</v>
      </c>
    </row>
    <row r="6" spans="2:26" ht="21.75" hidden="1" customHeight="1" outlineLevel="1" x14ac:dyDescent="0.3">
      <c r="E6" s="112"/>
      <c r="F6" s="115" t="s">
        <v>189</v>
      </c>
      <c r="G6" s="161" t="s">
        <v>55</v>
      </c>
      <c r="H6" s="162">
        <f>Liste!$K$7</f>
        <v>104.6</v>
      </c>
      <c r="I6" s="104">
        <v>4</v>
      </c>
      <c r="J6" s="105" t="s">
        <v>161</v>
      </c>
      <c r="K6" s="106">
        <f t="shared" si="0"/>
        <v>1900</v>
      </c>
      <c r="L6" s="105" t="str">
        <f t="shared" si="1"/>
        <v>Q2-1900</v>
      </c>
    </row>
    <row r="7" spans="2:26" ht="21.75" hidden="1" customHeight="1" outlineLevel="1" x14ac:dyDescent="0.25">
      <c r="E7" s="112"/>
      <c r="F7" s="116"/>
      <c r="G7" s="157" t="s">
        <v>166</v>
      </c>
      <c r="H7" s="158"/>
      <c r="I7" s="109">
        <v>5</v>
      </c>
      <c r="J7" s="110" t="s">
        <v>161</v>
      </c>
      <c r="K7" s="111">
        <f t="shared" si="0"/>
        <v>1900</v>
      </c>
      <c r="L7" s="110" t="str">
        <f t="shared" si="1"/>
        <v>Q2-1900</v>
      </c>
    </row>
    <row r="8" spans="2:26" ht="21.75" hidden="1" customHeight="1" outlineLevel="1" x14ac:dyDescent="0.25">
      <c r="E8" s="112"/>
      <c r="G8" s="159" t="s">
        <v>28</v>
      </c>
      <c r="H8" s="160" t="str">
        <f>VLOOKUP($I$2,$I$3:$L$14,4,FALSE)</f>
        <v>Q1-1900</v>
      </c>
      <c r="I8" s="114">
        <v>6</v>
      </c>
      <c r="J8" s="103" t="s">
        <v>161</v>
      </c>
      <c r="K8" s="78">
        <f t="shared" si="0"/>
        <v>1900</v>
      </c>
      <c r="L8" s="103" t="str">
        <f t="shared" si="1"/>
        <v>Q2-1900</v>
      </c>
    </row>
    <row r="9" spans="2:26" ht="21.75" hidden="1" customHeight="1" outlineLevel="1" x14ac:dyDescent="0.25">
      <c r="E9" s="112"/>
      <c r="G9" s="161" t="s">
        <v>55</v>
      </c>
      <c r="H9" s="162">
        <f>H19</f>
        <v>0</v>
      </c>
      <c r="I9" s="104">
        <v>7</v>
      </c>
      <c r="J9" s="105" t="s">
        <v>162</v>
      </c>
      <c r="K9" s="106">
        <f t="shared" si="0"/>
        <v>1900</v>
      </c>
      <c r="L9" s="105" t="str">
        <f t="shared" si="1"/>
        <v>Q3-1900</v>
      </c>
    </row>
    <row r="10" spans="2:26" ht="21.75" hidden="1" customHeight="1" outlineLevel="1" x14ac:dyDescent="0.2">
      <c r="E10" s="83"/>
      <c r="F10" s="83"/>
      <c r="G10" s="473" t="s">
        <v>168</v>
      </c>
      <c r="H10" s="474">
        <f>IF(H9/H6=0,1,H9/H6)</f>
        <v>1</v>
      </c>
      <c r="I10" s="109">
        <v>8</v>
      </c>
      <c r="J10" s="110" t="s">
        <v>162</v>
      </c>
      <c r="K10" s="111">
        <f t="shared" si="0"/>
        <v>1900</v>
      </c>
      <c r="L10" s="110" t="str">
        <f t="shared" si="1"/>
        <v>Q3-1900</v>
      </c>
    </row>
    <row r="11" spans="2:26" ht="21.75" hidden="1" customHeight="1" outlineLevel="1" x14ac:dyDescent="0.2">
      <c r="E11" s="475"/>
      <c r="F11" s="476"/>
      <c r="G11" s="477"/>
      <c r="H11" s="478" t="s">
        <v>315</v>
      </c>
      <c r="I11" s="677">
        <v>9</v>
      </c>
      <c r="J11" s="103" t="s">
        <v>162</v>
      </c>
      <c r="K11" s="78">
        <f t="shared" si="0"/>
        <v>1900</v>
      </c>
      <c r="L11" s="103" t="str">
        <f t="shared" si="1"/>
        <v>Q3-1900</v>
      </c>
    </row>
    <row r="12" spans="2:26" ht="21.75" hidden="1" customHeight="1" outlineLevel="1" x14ac:dyDescent="0.2">
      <c r="E12" s="479"/>
      <c r="F12" s="480"/>
      <c r="G12" s="686" t="s">
        <v>430</v>
      </c>
      <c r="H12" s="482" t="str">
        <f>IF(ISERROR(H10),1,"")</f>
        <v/>
      </c>
      <c r="I12" s="678">
        <v>10</v>
      </c>
      <c r="J12" s="105" t="s">
        <v>163</v>
      </c>
      <c r="K12" s="106">
        <f t="shared" si="0"/>
        <v>1900</v>
      </c>
      <c r="L12" s="105" t="str">
        <f t="shared" si="1"/>
        <v>Q4-1900</v>
      </c>
    </row>
    <row r="13" spans="2:26" ht="21.75" hidden="1" customHeight="1" outlineLevel="1" x14ac:dyDescent="0.2">
      <c r="E13" s="679" t="s">
        <v>254</v>
      </c>
      <c r="F13" s="680"/>
      <c r="G13" s="681"/>
      <c r="H13" s="682" t="s">
        <v>425</v>
      </c>
      <c r="I13" s="109">
        <v>11</v>
      </c>
      <c r="J13" s="110" t="s">
        <v>163</v>
      </c>
      <c r="K13" s="111">
        <f t="shared" si="0"/>
        <v>1900</v>
      </c>
      <c r="L13" s="110" t="str">
        <f t="shared" si="1"/>
        <v>Q4-1900</v>
      </c>
    </row>
    <row r="14" spans="2:26" ht="21.75" hidden="1" customHeight="1" outlineLevel="1" x14ac:dyDescent="0.25">
      <c r="E14" s="112"/>
      <c r="I14" s="114">
        <v>12</v>
      </c>
      <c r="J14" s="103" t="s">
        <v>163</v>
      </c>
      <c r="K14" s="78">
        <f t="shared" si="0"/>
        <v>1900</v>
      </c>
      <c r="L14" s="103" t="str">
        <f t="shared" si="1"/>
        <v>Q4-1900</v>
      </c>
    </row>
    <row r="15" spans="2:26" ht="21.75" hidden="1" customHeight="1" outlineLevel="1" thickBot="1" x14ac:dyDescent="0.3">
      <c r="B15" s="138"/>
      <c r="C15" s="148"/>
      <c r="D15" s="120"/>
      <c r="E15" s="121"/>
      <c r="F15" s="119"/>
      <c r="G15" s="122"/>
      <c r="H15" s="123"/>
      <c r="I15" s="124"/>
      <c r="J15" s="118"/>
      <c r="K15" s="118"/>
      <c r="L15" s="118"/>
      <c r="M15" s="125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2:26" ht="21.75" customHeight="1" thickBot="1" x14ac:dyDescent="0.25"/>
    <row r="17" spans="2:14" ht="21.75" customHeight="1" thickBot="1" x14ac:dyDescent="0.45">
      <c r="C17" s="149"/>
      <c r="D17" s="132">
        <v>0</v>
      </c>
      <c r="E17" s="133" t="s">
        <v>229</v>
      </c>
      <c r="F17" s="134"/>
      <c r="G17" s="135"/>
      <c r="H17" s="136"/>
      <c r="M17" s="127"/>
    </row>
    <row r="18" spans="2:14" ht="31.5" customHeight="1" x14ac:dyDescent="0.2">
      <c r="C18" s="150" t="str">
        <f>IF(COUNTBLANK(H18)=0,$F$6,$F$5)</f>
        <v>ð</v>
      </c>
      <c r="D18" s="62"/>
      <c r="E18" s="63"/>
      <c r="F18" s="64"/>
      <c r="G18" s="65" t="s">
        <v>178</v>
      </c>
      <c r="H18" s="66"/>
      <c r="I18" s="128"/>
      <c r="M18" s="127"/>
    </row>
    <row r="19" spans="2:14" ht="31.5" customHeight="1" x14ac:dyDescent="0.2">
      <c r="B19" s="448" t="s">
        <v>327</v>
      </c>
      <c r="C19" s="150" t="str">
        <f>IF(COUNTBLANK(H19)=0,$F$6,$F$5)</f>
        <v>ð</v>
      </c>
      <c r="D19" s="67"/>
      <c r="E19" s="8"/>
      <c r="F19" s="5" t="s">
        <v>179</v>
      </c>
      <c r="G19" s="6" t="str">
        <f>H8</f>
        <v>Q1-1900</v>
      </c>
      <c r="H19" s="68"/>
      <c r="I19" s="128"/>
      <c r="M19" s="127"/>
    </row>
    <row r="20" spans="2:14" ht="31.5" customHeight="1" thickBot="1" x14ac:dyDescent="0.25">
      <c r="C20" s="150" t="str">
        <f>IF(COUNTBLANK(H20)=0,$F$6,$F$5)</f>
        <v>ð</v>
      </c>
      <c r="D20" s="69"/>
      <c r="E20" s="70"/>
      <c r="F20" s="71"/>
      <c r="G20" s="72" t="s">
        <v>186</v>
      </c>
      <c r="H20" s="79"/>
      <c r="I20" s="128"/>
      <c r="M20" s="127"/>
    </row>
    <row r="21" spans="2:14" ht="32.25" customHeight="1" x14ac:dyDescent="0.4">
      <c r="B21" s="139"/>
      <c r="C21" s="149"/>
      <c r="D21" s="460" t="str">
        <f>IF(ISERROR(H10),H11,"")</f>
        <v/>
      </c>
      <c r="E21" s="461"/>
      <c r="F21" s="461"/>
      <c r="G21" s="461"/>
      <c r="H21" s="461"/>
      <c r="J21" s="84"/>
      <c r="L21" s="82"/>
      <c r="M21" s="82"/>
    </row>
    <row r="22" spans="2:14" s="84" customFormat="1" ht="20.25" customHeight="1" x14ac:dyDescent="0.4">
      <c r="B22" s="140"/>
      <c r="C22" s="149"/>
      <c r="D22" s="488" t="s">
        <v>302</v>
      </c>
      <c r="E22" s="449"/>
      <c r="F22" s="449"/>
      <c r="G22" s="449"/>
      <c r="H22" s="449"/>
      <c r="I22" s="126"/>
    </row>
    <row r="23" spans="2:14" ht="35.25" customHeight="1" thickBot="1" x14ac:dyDescent="0.45">
      <c r="B23" s="140" t="s">
        <v>297</v>
      </c>
      <c r="C23" s="149"/>
      <c r="D23" s="695"/>
      <c r="E23" s="695"/>
      <c r="F23" s="695"/>
      <c r="G23" s="695"/>
      <c r="H23" s="695"/>
    </row>
    <row r="24" spans="2:14" s="84" customFormat="1" ht="30.75" customHeight="1" thickTop="1" x14ac:dyDescent="0.35">
      <c r="B24" s="140" t="s">
        <v>305</v>
      </c>
      <c r="C24" s="150" t="str">
        <f>IF(COUNTBLANK(E24)=0,$F$6,$F$5)</f>
        <v>ð</v>
      </c>
      <c r="D24" s="497" t="s">
        <v>298</v>
      </c>
      <c r="E24" s="696"/>
      <c r="F24" s="696"/>
      <c r="G24" s="696"/>
      <c r="H24" s="696"/>
    </row>
    <row r="25" spans="2:14" ht="18" customHeight="1" x14ac:dyDescent="0.2">
      <c r="B25" s="140" t="s">
        <v>188</v>
      </c>
      <c r="C25" s="150" t="str">
        <f t="shared" ref="C25:C27" si="2">IF(COUNTBLANK(E25)=0,$F$6,$F$5)</f>
        <v>ð</v>
      </c>
      <c r="D25" s="464" t="s">
        <v>299</v>
      </c>
      <c r="E25" s="697"/>
      <c r="F25" s="697"/>
      <c r="G25" s="697"/>
      <c r="H25" s="697"/>
      <c r="J25" s="84"/>
    </row>
    <row r="26" spans="2:14" ht="18" customHeight="1" x14ac:dyDescent="0.2">
      <c r="B26" s="140" t="s">
        <v>306</v>
      </c>
      <c r="C26" s="150" t="str">
        <f t="shared" si="2"/>
        <v>ð</v>
      </c>
      <c r="D26" s="464" t="s">
        <v>300</v>
      </c>
      <c r="E26" s="471"/>
      <c r="F26" s="450"/>
      <c r="G26" s="450"/>
      <c r="H26" s="462"/>
    </row>
    <row r="27" spans="2:14" ht="25.5" customHeight="1" thickBot="1" x14ac:dyDescent="0.25">
      <c r="B27" s="140" t="s">
        <v>225</v>
      </c>
      <c r="C27" s="150" t="str">
        <f t="shared" si="2"/>
        <v>ð</v>
      </c>
      <c r="D27" s="492" t="s">
        <v>228</v>
      </c>
      <c r="E27" s="493"/>
      <c r="F27" s="494"/>
      <c r="G27" s="495" t="s">
        <v>301</v>
      </c>
      <c r="H27" s="496">
        <f>H18</f>
        <v>0</v>
      </c>
    </row>
    <row r="28" spans="2:14" s="84" customFormat="1" ht="24" customHeight="1" thickTop="1" x14ac:dyDescent="0.4">
      <c r="B28" s="140"/>
      <c r="C28" s="149"/>
      <c r="D28" s="464"/>
      <c r="E28" s="465"/>
      <c r="F28" s="385"/>
      <c r="G28" s="459"/>
      <c r="H28" s="463"/>
      <c r="I28" s="126"/>
    </row>
    <row r="29" spans="2:14" ht="35.25" customHeight="1" x14ac:dyDescent="0.45">
      <c r="B29" s="142"/>
      <c r="C29" s="150"/>
      <c r="E29" s="491" t="s">
        <v>303</v>
      </c>
      <c r="F29" s="1">
        <f>ROUNDUP(H100,-5)/1000000</f>
        <v>0</v>
      </c>
      <c r="G29" s="1"/>
      <c r="H29" s="453"/>
      <c r="I29" s="83"/>
      <c r="J29" s="84"/>
      <c r="L29" s="82"/>
      <c r="M29" s="82"/>
    </row>
    <row r="30" spans="2:14" ht="19.5" customHeight="1" x14ac:dyDescent="0.2">
      <c r="D30" s="83"/>
      <c r="E30" s="452" t="s">
        <v>304</v>
      </c>
      <c r="F30" s="83"/>
      <c r="G30" s="83"/>
      <c r="H30" s="83"/>
    </row>
    <row r="31" spans="2:14" ht="15.75" customHeight="1" x14ac:dyDescent="0.2">
      <c r="B31" s="141"/>
      <c r="C31" s="150"/>
      <c r="D31" s="459"/>
      <c r="E31" s="454" t="s">
        <v>176</v>
      </c>
      <c r="F31" s="455">
        <f>G75</f>
        <v>1</v>
      </c>
      <c r="G31" s="698" t="str">
        <f>IF(F31=0,"! ERREUR ! région",IF(ISBLANK(H20),"","Région:   "&amp;$H20))</f>
        <v/>
      </c>
      <c r="H31" s="698"/>
      <c r="N31" s="129"/>
    </row>
    <row r="32" spans="2:14" s="451" customFormat="1" ht="15.75" customHeight="1" thickBot="1" x14ac:dyDescent="0.25">
      <c r="B32" s="456"/>
      <c r="C32" s="457"/>
      <c r="D32" s="498"/>
      <c r="E32" s="499" t="s">
        <v>284</v>
      </c>
      <c r="F32" s="500">
        <f>H10</f>
        <v>1</v>
      </c>
      <c r="G32" s="501" t="str">
        <f>IF(H9=0,"",H5&amp;" @ "&amp;H8)</f>
        <v/>
      </c>
      <c r="H32" s="501"/>
      <c r="I32" s="458"/>
    </row>
    <row r="33" spans="2:15" s="81" customFormat="1" ht="24" customHeight="1" thickTop="1" thickBot="1" x14ac:dyDescent="0.45">
      <c r="B33" s="143"/>
      <c r="C33" s="149"/>
      <c r="D33" s="16">
        <v>1</v>
      </c>
      <c r="E33" s="17"/>
      <c r="F33" s="18"/>
      <c r="G33" s="18"/>
      <c r="H33" s="7"/>
      <c r="I33" s="126"/>
    </row>
    <row r="34" spans="2:15" ht="24" customHeight="1" x14ac:dyDescent="0.2">
      <c r="B34" s="144"/>
      <c r="C34" s="150"/>
      <c r="D34" s="132" t="str">
        <f>ROMAN(D33)</f>
        <v>I</v>
      </c>
      <c r="E34" s="133" t="s">
        <v>192</v>
      </c>
      <c r="F34" s="134"/>
      <c r="G34" s="135"/>
      <c r="H34" s="136">
        <f>SUBTOTAL(9,H35:H75)</f>
        <v>0</v>
      </c>
      <c r="I34" s="83"/>
      <c r="L34" s="82"/>
      <c r="M34" s="82"/>
    </row>
    <row r="35" spans="2:15" ht="30" customHeight="1" x14ac:dyDescent="0.3">
      <c r="B35" s="140" t="s">
        <v>307</v>
      </c>
      <c r="C35" s="150"/>
      <c r="D35" s="52">
        <v>1.1000000000000001</v>
      </c>
      <c r="E35" s="53" t="s">
        <v>177</v>
      </c>
      <c r="F35" s="54" t="s">
        <v>21</v>
      </c>
      <c r="G35" s="676" t="s">
        <v>22</v>
      </c>
      <c r="H35" s="56">
        <f>SUBTOTAL(9,H36:H41)</f>
        <v>0</v>
      </c>
      <c r="I35" s="130"/>
      <c r="J35" s="131"/>
      <c r="L35" s="82"/>
      <c r="M35" s="82"/>
    </row>
    <row r="36" spans="2:15" ht="24.75" customHeight="1" x14ac:dyDescent="0.2">
      <c r="B36" s="140" t="s">
        <v>185</v>
      </c>
      <c r="C36" s="150" t="str">
        <f>IF(COUNTBLANK(E36:F36)=0,$F$6,$F$5)</f>
        <v>ð</v>
      </c>
      <c r="D36" s="20" t="s">
        <v>316</v>
      </c>
      <c r="E36" s="22"/>
      <c r="F36" s="11"/>
      <c r="G36" s="671" t="str">
        <f>IFERROR(VLOOKUP(E36,Liste!$C$12:$AJ$131,Liste!$AJ$8,FALSE),"")</f>
        <v/>
      </c>
      <c r="H36" s="19" t="str">
        <f t="shared" ref="H36:H39" si="3">IFERROR(F36*G36,"")</f>
        <v/>
      </c>
      <c r="L36" s="82"/>
      <c r="M36" s="82"/>
    </row>
    <row r="37" spans="2:15" ht="24" customHeight="1" x14ac:dyDescent="0.2">
      <c r="B37" s="140"/>
      <c r="C37" s="150" t="str">
        <f t="shared" ref="C37:C39" si="4">IF(COUNTBLANK(E37:F37)=0,$F$6,$F$5)</f>
        <v>ð</v>
      </c>
      <c r="D37" s="20" t="s">
        <v>317</v>
      </c>
      <c r="E37" s="22"/>
      <c r="F37" s="11"/>
      <c r="G37" s="671" t="str">
        <f>IFERROR(VLOOKUP(E37,Liste!$C$12:$AJ$131,Liste!$AJ$8,FALSE),"")</f>
        <v/>
      </c>
      <c r="H37" s="19" t="str">
        <f t="shared" si="3"/>
        <v/>
      </c>
      <c r="L37" s="82"/>
      <c r="M37" s="82"/>
    </row>
    <row r="38" spans="2:15" ht="24" customHeight="1" x14ac:dyDescent="0.2">
      <c r="B38" s="140"/>
      <c r="C38" s="150" t="str">
        <f t="shared" si="4"/>
        <v>ð</v>
      </c>
      <c r="D38" s="20" t="s">
        <v>318</v>
      </c>
      <c r="E38" s="22"/>
      <c r="F38" s="11"/>
      <c r="G38" s="671" t="str">
        <f>IFERROR(VLOOKUP(E38,Liste!$C$12:$AJ$131,Liste!$AJ$8,FALSE),"")</f>
        <v/>
      </c>
      <c r="H38" s="19" t="str">
        <f t="shared" si="3"/>
        <v/>
      </c>
      <c r="L38" s="82"/>
      <c r="M38" s="82"/>
    </row>
    <row r="39" spans="2:15" ht="24" customHeight="1" x14ac:dyDescent="0.2">
      <c r="B39" s="140"/>
      <c r="C39" s="150" t="str">
        <f t="shared" si="4"/>
        <v>ð</v>
      </c>
      <c r="D39" s="20" t="s">
        <v>319</v>
      </c>
      <c r="E39" s="22"/>
      <c r="F39" s="11"/>
      <c r="G39" s="671" t="str">
        <f>IFERROR(VLOOKUP(E39,Liste!$C$12:$AJ$131,Liste!$AJ$8,FALSE),"")</f>
        <v/>
      </c>
      <c r="H39" s="19" t="str">
        <f t="shared" si="3"/>
        <v/>
      </c>
      <c r="L39" s="82"/>
      <c r="M39" s="82"/>
    </row>
    <row r="40" spans="2:15" ht="24" customHeight="1" x14ac:dyDescent="0.2">
      <c r="B40" s="140"/>
      <c r="C40" s="150" t="str">
        <f>IF(COUNTBLANK(E40:F40)=0,$F$6,$F$5)</f>
        <v>ð</v>
      </c>
      <c r="D40" s="20" t="s">
        <v>320</v>
      </c>
      <c r="E40" s="22"/>
      <c r="F40" s="11"/>
      <c r="G40" s="671" t="str">
        <f>IFERROR(VLOOKUP(E40,Liste!$C$12:$AJ$131,Liste!$AJ$8,FALSE),"")</f>
        <v/>
      </c>
      <c r="H40" s="19" t="str">
        <f t="shared" ref="H40" si="5">IFERROR(F40*G40,"")</f>
        <v/>
      </c>
      <c r="L40" s="82"/>
      <c r="M40" s="82"/>
    </row>
    <row r="41" spans="2:15" ht="24" customHeight="1" thickBot="1" x14ac:dyDescent="0.25">
      <c r="B41" s="140"/>
      <c r="C41" s="150" t="str">
        <f>IF(COUNTBLANK(E41:F41)=0,$F$6,$F$5)</f>
        <v>ð</v>
      </c>
      <c r="D41" s="20" t="s">
        <v>321</v>
      </c>
      <c r="E41" s="22"/>
      <c r="F41" s="11"/>
      <c r="G41" s="672" t="str">
        <f>IFERROR(VLOOKUP(E41,Liste!$C$12:$AJ$131,Liste!$AJ$8,FALSE),"")</f>
        <v/>
      </c>
      <c r="H41" s="49" t="str">
        <f t="shared" ref="H41:H55" si="6">IFERROR(F41*G41,"")</f>
        <v/>
      </c>
      <c r="L41" s="82"/>
      <c r="M41" s="82"/>
    </row>
    <row r="42" spans="2:15" ht="30.75" customHeight="1" x14ac:dyDescent="0.4">
      <c r="B42" s="145" t="s">
        <v>308</v>
      </c>
      <c r="C42" s="149"/>
      <c r="D42" s="57">
        <v>1.2</v>
      </c>
      <c r="E42" s="58" t="s">
        <v>173</v>
      </c>
      <c r="F42" s="59" t="s">
        <v>21</v>
      </c>
      <c r="G42" s="675" t="s">
        <v>22</v>
      </c>
      <c r="H42" s="61">
        <f>SUBTOTAL(9,H43:H57)</f>
        <v>0</v>
      </c>
      <c r="L42" s="82"/>
      <c r="M42" s="82"/>
      <c r="O42" s="80"/>
    </row>
    <row r="43" spans="2:15" ht="24" customHeight="1" x14ac:dyDescent="0.2">
      <c r="B43" s="140" t="s">
        <v>184</v>
      </c>
      <c r="C43" s="150" t="str">
        <f>IF(COUNTBLANK(E43:F43)=0,$F$6,$F$5)</f>
        <v>ð</v>
      </c>
      <c r="D43" s="20" t="s">
        <v>153</v>
      </c>
      <c r="E43" s="22"/>
      <c r="F43" s="11"/>
      <c r="G43" s="671" t="str">
        <f>IFERROR(VLOOKUP(E43,Liste!$C$12:$AJ$131,Liste!$AJ$8,FALSE),"")</f>
        <v/>
      </c>
      <c r="H43" s="19" t="str">
        <f t="shared" si="6"/>
        <v/>
      </c>
      <c r="L43" s="82"/>
      <c r="M43" s="82"/>
    </row>
    <row r="44" spans="2:15" ht="24" customHeight="1" x14ac:dyDescent="0.2">
      <c r="B44" s="140"/>
      <c r="C44" s="150" t="str">
        <f>IF(COUNTBLANK(E44:F44)=0,$F$6,$F$5)</f>
        <v>ð</v>
      </c>
      <c r="D44" s="20" t="s">
        <v>154</v>
      </c>
      <c r="E44" s="22"/>
      <c r="F44" s="11"/>
      <c r="G44" s="671" t="str">
        <f>IFERROR(VLOOKUP(E44,Liste!$C$12:$AJ$131,Liste!$AJ$8,FALSE),"")</f>
        <v/>
      </c>
      <c r="H44" s="19" t="str">
        <f t="shared" si="6"/>
        <v/>
      </c>
      <c r="L44" s="82"/>
      <c r="M44" s="82"/>
    </row>
    <row r="45" spans="2:15" ht="24" customHeight="1" x14ac:dyDescent="0.2">
      <c r="B45" s="140"/>
      <c r="C45" s="150" t="str">
        <f t="shared" ref="C45:C55" si="7">IF(COUNTBLANK(E45:F45)=0,$F$6,$F$5)</f>
        <v>ð</v>
      </c>
      <c r="D45" s="20" t="s">
        <v>155</v>
      </c>
      <c r="E45" s="22"/>
      <c r="F45" s="11"/>
      <c r="G45" s="671" t="str">
        <f>IFERROR(VLOOKUP(E45,Liste!$C$12:$AJ$131,Liste!$AJ$8,FALSE),"")</f>
        <v/>
      </c>
      <c r="H45" s="19" t="str">
        <f t="shared" si="6"/>
        <v/>
      </c>
      <c r="L45" s="82"/>
      <c r="M45" s="82"/>
    </row>
    <row r="46" spans="2:15" ht="24" customHeight="1" x14ac:dyDescent="0.2">
      <c r="B46" s="140"/>
      <c r="C46" s="150" t="str">
        <f t="shared" si="7"/>
        <v>ð</v>
      </c>
      <c r="D46" s="20" t="s">
        <v>156</v>
      </c>
      <c r="E46" s="22"/>
      <c r="F46" s="11"/>
      <c r="G46" s="671" t="str">
        <f>IFERROR(VLOOKUP(E46,Liste!$C$12:$AJ$131,Liste!$AJ$8,FALSE),"")</f>
        <v/>
      </c>
      <c r="H46" s="19" t="str">
        <f t="shared" si="6"/>
        <v/>
      </c>
      <c r="L46" s="82"/>
      <c r="M46" s="82"/>
    </row>
    <row r="47" spans="2:15" ht="24" customHeight="1" x14ac:dyDescent="0.2">
      <c r="B47" s="140"/>
      <c r="C47" s="150" t="str">
        <f t="shared" si="7"/>
        <v>ð</v>
      </c>
      <c r="D47" s="20" t="s">
        <v>157</v>
      </c>
      <c r="E47" s="22"/>
      <c r="F47" s="11"/>
      <c r="G47" s="671" t="str">
        <f>IFERROR(VLOOKUP(E47,Liste!$C$12:$AJ$131,Liste!$AJ$8,FALSE),"")</f>
        <v/>
      </c>
      <c r="H47" s="19" t="str">
        <f t="shared" si="6"/>
        <v/>
      </c>
      <c r="L47" s="82"/>
      <c r="M47" s="82"/>
    </row>
    <row r="48" spans="2:15" ht="24" customHeight="1" x14ac:dyDescent="0.2">
      <c r="B48" s="140"/>
      <c r="C48" s="150" t="str">
        <f t="shared" si="7"/>
        <v>ð</v>
      </c>
      <c r="D48" s="20" t="s">
        <v>285</v>
      </c>
      <c r="E48" s="22"/>
      <c r="F48" s="11"/>
      <c r="G48" s="671" t="str">
        <f>IFERROR(VLOOKUP(E48,Liste!$C$12:$AJ$131,Liste!$AJ$8,FALSE),"")</f>
        <v/>
      </c>
      <c r="H48" s="19" t="str">
        <f t="shared" si="6"/>
        <v/>
      </c>
      <c r="L48" s="82"/>
      <c r="M48" s="82"/>
    </row>
    <row r="49" spans="2:13" ht="24" customHeight="1" x14ac:dyDescent="0.2">
      <c r="B49" s="140"/>
      <c r="C49" s="150" t="str">
        <f t="shared" si="7"/>
        <v>ð</v>
      </c>
      <c r="D49" s="20" t="s">
        <v>286</v>
      </c>
      <c r="E49" s="22"/>
      <c r="F49" s="11"/>
      <c r="G49" s="671" t="str">
        <f>IFERROR(VLOOKUP(E49,Liste!$C$12:$AJ$131,Liste!$AJ$8,FALSE),"")</f>
        <v/>
      </c>
      <c r="H49" s="19" t="str">
        <f t="shared" si="6"/>
        <v/>
      </c>
      <c r="L49" s="82"/>
      <c r="M49" s="82"/>
    </row>
    <row r="50" spans="2:13" ht="24" customHeight="1" x14ac:dyDescent="0.2">
      <c r="B50" s="140"/>
      <c r="C50" s="150" t="str">
        <f t="shared" si="7"/>
        <v>ð</v>
      </c>
      <c r="D50" s="20" t="s">
        <v>287</v>
      </c>
      <c r="E50" s="22"/>
      <c r="F50" s="11"/>
      <c r="G50" s="671" t="str">
        <f>IFERROR(VLOOKUP(E50,Liste!$C$12:$AJ$131,Liste!$AJ$8,FALSE),"")</f>
        <v/>
      </c>
      <c r="H50" s="19" t="str">
        <f t="shared" si="6"/>
        <v/>
      </c>
      <c r="L50" s="82"/>
      <c r="M50" s="82"/>
    </row>
    <row r="51" spans="2:13" ht="24" customHeight="1" x14ac:dyDescent="0.2">
      <c r="B51" s="140"/>
      <c r="C51" s="150" t="str">
        <f t="shared" si="7"/>
        <v>ð</v>
      </c>
      <c r="D51" s="20" t="s">
        <v>288</v>
      </c>
      <c r="E51" s="22"/>
      <c r="F51" s="11"/>
      <c r="G51" s="671" t="str">
        <f>IFERROR(VLOOKUP(E51,Liste!$C$12:$AJ$131,Liste!$AJ$8,FALSE),"")</f>
        <v/>
      </c>
      <c r="H51" s="19" t="str">
        <f t="shared" si="6"/>
        <v/>
      </c>
      <c r="L51" s="82"/>
      <c r="M51" s="82"/>
    </row>
    <row r="52" spans="2:13" ht="24" customHeight="1" x14ac:dyDescent="0.2">
      <c r="B52" s="140"/>
      <c r="C52" s="150" t="str">
        <f t="shared" si="7"/>
        <v>ð</v>
      </c>
      <c r="D52" s="20" t="s">
        <v>289</v>
      </c>
      <c r="E52" s="22"/>
      <c r="F52" s="11"/>
      <c r="G52" s="671" t="str">
        <f>IFERROR(VLOOKUP(E52,Liste!$C$12:$AJ$131,Liste!$AJ$8,FALSE),"")</f>
        <v/>
      </c>
      <c r="H52" s="19" t="str">
        <f t="shared" si="6"/>
        <v/>
      </c>
      <c r="L52" s="82"/>
      <c r="M52" s="82"/>
    </row>
    <row r="53" spans="2:13" ht="24" customHeight="1" x14ac:dyDescent="0.2">
      <c r="B53" s="140"/>
      <c r="C53" s="150" t="str">
        <f t="shared" si="7"/>
        <v>ð</v>
      </c>
      <c r="D53" s="20" t="s">
        <v>290</v>
      </c>
      <c r="E53" s="22"/>
      <c r="F53" s="11"/>
      <c r="G53" s="671" t="str">
        <f>IFERROR(VLOOKUP(E53,Liste!$C$12:$AJ$131,Liste!$AJ$8,FALSE),"")</f>
        <v/>
      </c>
      <c r="H53" s="19" t="str">
        <f t="shared" si="6"/>
        <v/>
      </c>
      <c r="L53" s="82"/>
      <c r="M53" s="82"/>
    </row>
    <row r="54" spans="2:13" ht="24" customHeight="1" x14ac:dyDescent="0.2">
      <c r="B54" s="140"/>
      <c r="C54" s="150" t="str">
        <f t="shared" si="7"/>
        <v>ð</v>
      </c>
      <c r="D54" s="20" t="s">
        <v>291</v>
      </c>
      <c r="E54" s="22"/>
      <c r="F54" s="11"/>
      <c r="G54" s="671" t="str">
        <f>IFERROR(VLOOKUP(E54,Liste!$C$12:$AJ$131,Liste!$AJ$8,FALSE),"")</f>
        <v/>
      </c>
      <c r="H54" s="19" t="str">
        <f t="shared" si="6"/>
        <v/>
      </c>
      <c r="L54" s="82"/>
      <c r="M54" s="82"/>
    </row>
    <row r="55" spans="2:13" ht="24" customHeight="1" x14ac:dyDescent="0.2">
      <c r="B55" s="140"/>
      <c r="C55" s="150" t="str">
        <f t="shared" si="7"/>
        <v>ð</v>
      </c>
      <c r="D55" s="20" t="s">
        <v>292</v>
      </c>
      <c r="E55" s="22"/>
      <c r="F55" s="11"/>
      <c r="G55" s="671" t="str">
        <f>IFERROR(VLOOKUP(E55,Liste!$C$12:$AJ$131,Liste!$AJ$8,FALSE),"")</f>
        <v/>
      </c>
      <c r="H55" s="19" t="str">
        <f t="shared" si="6"/>
        <v/>
      </c>
      <c r="L55" s="82"/>
      <c r="M55" s="82"/>
    </row>
    <row r="56" spans="2:13" ht="24" customHeight="1" x14ac:dyDescent="0.2">
      <c r="B56" s="140"/>
      <c r="C56" s="150" t="str">
        <f>IF(COUNTBLANK(E56:F56)=0,$F$6,$F$5)</f>
        <v>ð</v>
      </c>
      <c r="D56" s="20" t="s">
        <v>293</v>
      </c>
      <c r="E56" s="22"/>
      <c r="F56" s="11"/>
      <c r="G56" s="671" t="str">
        <f>IFERROR(VLOOKUP(E56,Liste!$C$12:$AJ$131,Liste!$AJ$8,FALSE),"")</f>
        <v/>
      </c>
      <c r="H56" s="19" t="str">
        <f>IFERROR(F56*G56,"")</f>
        <v/>
      </c>
      <c r="L56" s="82"/>
      <c r="M56" s="82"/>
    </row>
    <row r="57" spans="2:13" ht="24" customHeight="1" thickBot="1" x14ac:dyDescent="0.25">
      <c r="B57" s="140"/>
      <c r="C57" s="150" t="str">
        <f>IF(COUNTBLANK(E57:F57)=0,$F$6,$F$5)</f>
        <v>ð</v>
      </c>
      <c r="D57" s="20" t="s">
        <v>294</v>
      </c>
      <c r="E57" s="22"/>
      <c r="F57" s="11"/>
      <c r="G57" s="671" t="str">
        <f>IFERROR(VLOOKUP(E57,Liste!$C$12:$AJ$131,Liste!$AJ$8,FALSE),"")</f>
        <v/>
      </c>
      <c r="H57" s="19" t="str">
        <f t="shared" ref="H57" si="8">IFERROR(F57*G57,"")</f>
        <v/>
      </c>
      <c r="L57" s="82"/>
      <c r="M57" s="82"/>
    </row>
    <row r="58" spans="2:13" ht="24" customHeight="1" x14ac:dyDescent="0.3">
      <c r="B58" s="144"/>
      <c r="C58" s="150"/>
      <c r="D58" s="57">
        <v>1.3</v>
      </c>
      <c r="E58" s="58" t="s">
        <v>295</v>
      </c>
      <c r="F58" s="59" t="s">
        <v>169</v>
      </c>
      <c r="G58" s="675" t="s">
        <v>170</v>
      </c>
      <c r="H58" s="61">
        <f>SUBTOTAL(9,H59:H65)</f>
        <v>0</v>
      </c>
      <c r="I58" s="130"/>
      <c r="L58" s="82"/>
      <c r="M58" s="82"/>
    </row>
    <row r="59" spans="2:13" ht="24" customHeight="1" x14ac:dyDescent="0.2">
      <c r="B59" s="466" t="s">
        <v>109</v>
      </c>
      <c r="C59" s="150" t="str">
        <f>IF(COUNTBLANK(E59:F59)=0,$F$6,$F$5)</f>
        <v>ð</v>
      </c>
      <c r="D59" s="20"/>
      <c r="E59" s="22"/>
      <c r="F59" s="11"/>
      <c r="G59" s="671" t="str">
        <f>IFERROR(VLOOKUP(E59,Liste!$C$12:$AJ$131,Liste!$AJ$8,FALSE),"")</f>
        <v/>
      </c>
      <c r="H59" s="19" t="str">
        <f t="shared" ref="H59:H65" si="9">IFERROR(F59*G59,"")</f>
        <v/>
      </c>
      <c r="L59" s="82"/>
      <c r="M59" s="82"/>
    </row>
    <row r="60" spans="2:13" ht="24" customHeight="1" x14ac:dyDescent="0.2">
      <c r="B60" s="466" t="str">
        <f>IF(E60=$E$13,$H$13,$E$13)</f>
        <v>Buanderie</v>
      </c>
      <c r="C60" s="150" t="str">
        <f t="shared" ref="C60:C63" si="10">IF(COUNTBLANK(E60:F60)=0,$F$6,$F$5)</f>
        <v>ð</v>
      </c>
      <c r="D60" s="20"/>
      <c r="E60" s="22"/>
      <c r="F60" s="11"/>
      <c r="G60" s="671" t="str">
        <f>IFERROR(VLOOKUP(E60,Liste!$C$12:$AJ$131,Liste!$AJ$8,FALSE),"")</f>
        <v/>
      </c>
      <c r="H60" s="19" t="str">
        <f t="shared" ref="H60:H63" si="11">IFERROR(F60*G60,"")</f>
        <v/>
      </c>
      <c r="L60" s="82"/>
      <c r="M60" s="82"/>
    </row>
    <row r="61" spans="2:13" ht="24" customHeight="1" x14ac:dyDescent="0.2">
      <c r="B61" s="140" t="s">
        <v>309</v>
      </c>
      <c r="C61" s="150" t="str">
        <f t="shared" si="10"/>
        <v>ð</v>
      </c>
      <c r="D61" s="20" t="s">
        <v>322</v>
      </c>
      <c r="E61" s="22"/>
      <c r="F61" s="11"/>
      <c r="G61" s="673"/>
      <c r="H61" s="19">
        <f t="shared" si="11"/>
        <v>0</v>
      </c>
      <c r="L61" s="82"/>
      <c r="M61" s="82"/>
    </row>
    <row r="62" spans="2:13" ht="24" customHeight="1" x14ac:dyDescent="0.2">
      <c r="B62" s="140" t="s">
        <v>309</v>
      </c>
      <c r="C62" s="150" t="str">
        <f t="shared" si="10"/>
        <v>ð</v>
      </c>
      <c r="D62" s="20" t="s">
        <v>323</v>
      </c>
      <c r="E62" s="22"/>
      <c r="F62" s="11"/>
      <c r="G62" s="673"/>
      <c r="H62" s="19">
        <f t="shared" si="11"/>
        <v>0</v>
      </c>
      <c r="L62" s="82"/>
      <c r="M62" s="82"/>
    </row>
    <row r="63" spans="2:13" ht="24" customHeight="1" x14ac:dyDescent="0.2">
      <c r="B63" s="140" t="s">
        <v>309</v>
      </c>
      <c r="C63" s="150" t="str">
        <f t="shared" si="10"/>
        <v>ð</v>
      </c>
      <c r="D63" s="20" t="s">
        <v>324</v>
      </c>
      <c r="E63" s="22"/>
      <c r="F63" s="11"/>
      <c r="G63" s="673"/>
      <c r="H63" s="19">
        <f t="shared" si="11"/>
        <v>0</v>
      </c>
      <c r="L63" s="82"/>
      <c r="M63" s="82"/>
    </row>
    <row r="64" spans="2:13" ht="24" customHeight="1" x14ac:dyDescent="0.2">
      <c r="B64" s="140" t="s">
        <v>309</v>
      </c>
      <c r="C64" s="150" t="str">
        <f>IF(COUNTBLANK(E64:F64)=0,$F$6,$F$5)</f>
        <v>ð</v>
      </c>
      <c r="D64" s="20" t="s">
        <v>325</v>
      </c>
      <c r="E64" s="22"/>
      <c r="F64" s="11"/>
      <c r="G64" s="673"/>
      <c r="H64" s="19">
        <f t="shared" si="9"/>
        <v>0</v>
      </c>
      <c r="L64" s="82"/>
      <c r="M64" s="82"/>
    </row>
    <row r="65" spans="1:13" ht="24" customHeight="1" thickBot="1" x14ac:dyDescent="0.25">
      <c r="B65" s="140" t="s">
        <v>309</v>
      </c>
      <c r="C65" s="150" t="str">
        <f>IF(COUNTBLANK(E65:F65)=0,$F$6,$F$5)</f>
        <v>ð</v>
      </c>
      <c r="D65" s="50" t="s">
        <v>326</v>
      </c>
      <c r="E65" s="46"/>
      <c r="F65" s="47"/>
      <c r="G65" s="674"/>
      <c r="H65" s="49">
        <f t="shared" si="9"/>
        <v>0</v>
      </c>
      <c r="L65" s="82"/>
      <c r="M65" s="82"/>
    </row>
    <row r="66" spans="1:13" ht="24" customHeight="1" x14ac:dyDescent="0.3">
      <c r="B66" s="144"/>
      <c r="C66" s="150"/>
      <c r="D66" s="57">
        <v>1.4</v>
      </c>
      <c r="E66" s="58" t="s">
        <v>171</v>
      </c>
      <c r="F66" s="59" t="s">
        <v>169</v>
      </c>
      <c r="G66" s="675" t="s">
        <v>170</v>
      </c>
      <c r="H66" s="61">
        <f>SUBTOTAL(9,H67:H71)</f>
        <v>0</v>
      </c>
      <c r="I66" s="130"/>
      <c r="L66" s="82"/>
      <c r="M66" s="82"/>
    </row>
    <row r="67" spans="1:13" ht="24" customHeight="1" x14ac:dyDescent="0.2">
      <c r="B67" s="140" t="s">
        <v>181</v>
      </c>
      <c r="C67" s="150" t="str">
        <f>IF(COUNTBLANK(E67:F67)=0,$F$6,$F$5)</f>
        <v>ð</v>
      </c>
      <c r="D67" s="20"/>
      <c r="E67" s="22"/>
      <c r="F67" s="11"/>
      <c r="G67" s="669" t="str">
        <f>IFERROR(VLOOKUP(E67,Liste!$C$12:$AJ$131,Liste!$AJ$8,FALSE),"")</f>
        <v/>
      </c>
      <c r="H67" s="19" t="str">
        <f t="shared" ref="H67:H69" si="12">IFERROR(F67*G67,"")</f>
        <v/>
      </c>
      <c r="L67" s="82"/>
      <c r="M67" s="82"/>
    </row>
    <row r="68" spans="1:13" ht="24" customHeight="1" x14ac:dyDescent="0.2">
      <c r="B68" s="140" t="s">
        <v>180</v>
      </c>
      <c r="C68" s="150" t="str">
        <f>IF(COUNTBLANK(E68:F68)=0,$F$6,$F$5)</f>
        <v>ð</v>
      </c>
      <c r="D68" s="20"/>
      <c r="E68" s="22"/>
      <c r="F68" s="14"/>
      <c r="G68" s="670" t="str">
        <f>IFERROR(VLOOKUP(E68,Liste!$C$12:$AJ$131,Liste!$AJ$8,FALSE),"")</f>
        <v/>
      </c>
      <c r="H68" s="19" t="str">
        <f t="shared" si="12"/>
        <v/>
      </c>
      <c r="L68" s="82"/>
      <c r="M68" s="82"/>
    </row>
    <row r="69" spans="1:13" ht="24" customHeight="1" x14ac:dyDescent="0.2">
      <c r="B69" s="140" t="s">
        <v>180</v>
      </c>
      <c r="C69" s="150" t="str">
        <f>IF(COUNTBLANK(E69:F69)=0,$F$6,$F$5)</f>
        <v>ð</v>
      </c>
      <c r="D69" s="20"/>
      <c r="E69" s="22"/>
      <c r="F69" s="14"/>
      <c r="G69" s="670" t="str">
        <f>IFERROR(VLOOKUP(E69,Liste!$C$12:$AJ$131,Liste!$AJ$8,FALSE),"")</f>
        <v/>
      </c>
      <c r="H69" s="19" t="str">
        <f t="shared" si="12"/>
        <v/>
      </c>
      <c r="L69" s="82"/>
      <c r="M69" s="82"/>
    </row>
    <row r="70" spans="1:13" ht="24" customHeight="1" x14ac:dyDescent="0.2">
      <c r="B70" s="140" t="s">
        <v>427</v>
      </c>
      <c r="C70" s="150" t="str">
        <f t="shared" ref="C70:C71" si="13">IF(COUNTBLANK(E70:F70)=0,$F$6,$F$5)</f>
        <v>ð</v>
      </c>
      <c r="D70" s="20"/>
      <c r="E70" s="22"/>
      <c r="F70" s="468"/>
      <c r="G70" s="683" t="str">
        <f>IFERROR(VLOOKUP(E70,Liste!$C$12:$AJ$131,Liste!$AJ$8,FALSE),"")</f>
        <v/>
      </c>
      <c r="H70" s="19" t="str">
        <f t="shared" ref="H70:H71" si="14">IFERROR(F70*G70,"")</f>
        <v/>
      </c>
      <c r="L70" s="82"/>
      <c r="M70" s="82"/>
    </row>
    <row r="71" spans="1:13" ht="24" customHeight="1" thickBot="1" x14ac:dyDescent="0.25">
      <c r="B71" s="140" t="s">
        <v>427</v>
      </c>
      <c r="C71" s="150" t="str">
        <f t="shared" si="13"/>
        <v>ð</v>
      </c>
      <c r="D71" s="50"/>
      <c r="E71" s="46"/>
      <c r="F71" s="468"/>
      <c r="G71" s="684" t="str">
        <f>IFERROR(VLOOKUP(E71,Liste!$C$12:$AJ$131,Liste!$AJ$8,FALSE),"")</f>
        <v/>
      </c>
      <c r="H71" s="49" t="str">
        <f t="shared" si="14"/>
        <v/>
      </c>
      <c r="L71" s="82"/>
      <c r="M71" s="82"/>
    </row>
    <row r="72" spans="1:13" ht="24" customHeight="1" x14ac:dyDescent="0.4">
      <c r="B72" s="146"/>
      <c r="C72" s="149"/>
      <c r="D72" s="57">
        <v>1.5</v>
      </c>
      <c r="E72" s="58" t="s">
        <v>182</v>
      </c>
      <c r="F72" s="59" t="s">
        <v>21</v>
      </c>
      <c r="G72" s="675" t="s">
        <v>22</v>
      </c>
      <c r="H72" s="61">
        <f>SUBTOTAL(9,H73:H74)</f>
        <v>0</v>
      </c>
      <c r="L72" s="82"/>
      <c r="M72" s="82"/>
    </row>
    <row r="73" spans="1:13" ht="24" customHeight="1" x14ac:dyDescent="0.2">
      <c r="B73" s="140" t="s">
        <v>183</v>
      </c>
      <c r="C73" s="150" t="str">
        <f>IF(COUNTBLANK(E73:F73)=0,$F$6,$F$5)</f>
        <v>ð</v>
      </c>
      <c r="D73" s="21" t="s">
        <v>116</v>
      </c>
      <c r="E73" s="22"/>
      <c r="F73" s="11"/>
      <c r="G73" s="671" t="str">
        <f>IFERROR(VLOOKUP(E73,Liste!$C$12:$AJ$131,Liste!$AJ$8,FALSE),"")</f>
        <v/>
      </c>
      <c r="H73" s="19" t="str">
        <f t="shared" ref="H73:H74" si="15">IFERROR(F73*G73,"")</f>
        <v/>
      </c>
      <c r="L73" s="82"/>
      <c r="M73" s="82"/>
    </row>
    <row r="74" spans="1:13" ht="24" customHeight="1" thickBot="1" x14ac:dyDescent="0.25">
      <c r="B74" s="140" t="s">
        <v>183</v>
      </c>
      <c r="C74" s="150" t="str">
        <f>IF(COUNTBLANK(E74:F74)=0,$F$6,$F$5)</f>
        <v>ð</v>
      </c>
      <c r="D74" s="51" t="s">
        <v>117</v>
      </c>
      <c r="E74" s="46"/>
      <c r="F74" s="47"/>
      <c r="G74" s="672" t="str">
        <f>IFERROR(VLOOKUP(E74,Liste!$C$12:$AJ$131,Liste!$AJ$8,FALSE),"")</f>
        <v/>
      </c>
      <c r="H74" s="49" t="str">
        <f t="shared" si="15"/>
        <v/>
      </c>
      <c r="L74" s="82"/>
      <c r="M74" s="82"/>
    </row>
    <row r="75" spans="1:13" ht="24" customHeight="1" thickBot="1" x14ac:dyDescent="0.45">
      <c r="B75" s="146"/>
      <c r="C75" s="149"/>
      <c r="D75" s="86"/>
      <c r="E75" s="87" t="s">
        <v>54</v>
      </c>
      <c r="F75" s="88"/>
      <c r="G75" s="89">
        <f>IFERROR(VLOOKUP(H20,'Disparité régionale'!$D$14:$E$111,2,FALSE),1)</f>
        <v>1</v>
      </c>
      <c r="H75" s="90">
        <f>(H35+H42+H58+H66+H72)*($G$75-1)</f>
        <v>0</v>
      </c>
      <c r="L75" s="82"/>
      <c r="M75" s="82"/>
    </row>
    <row r="76" spans="1:13" s="81" customFormat="1" ht="21" customHeight="1" thickBot="1" x14ac:dyDescent="0.45">
      <c r="A76" s="83"/>
      <c r="B76" s="143"/>
      <c r="C76" s="149"/>
      <c r="D76" s="16">
        <v>2</v>
      </c>
      <c r="E76" s="17"/>
      <c r="F76" s="18">
        <f>+H35+H42+H58+H66+H72</f>
        <v>0</v>
      </c>
      <c r="G76" s="18">
        <f>(H35+H42++H58+H66+H72)*(G75-1)</f>
        <v>0</v>
      </c>
      <c r="H76" s="7">
        <f>+F76+G76</f>
        <v>0</v>
      </c>
      <c r="I76" s="126"/>
    </row>
    <row r="77" spans="1:13" ht="24" customHeight="1" x14ac:dyDescent="0.4">
      <c r="C77" s="149"/>
      <c r="D77" s="132" t="str">
        <f>ROMAN(D76)</f>
        <v>II</v>
      </c>
      <c r="E77" s="133" t="s">
        <v>24</v>
      </c>
      <c r="F77" s="134"/>
      <c r="G77" s="135"/>
      <c r="H77" s="136">
        <f>H78</f>
        <v>0</v>
      </c>
    </row>
    <row r="78" spans="1:13" ht="24" customHeight="1" x14ac:dyDescent="0.4">
      <c r="C78" s="149"/>
      <c r="D78" s="23"/>
      <c r="E78" s="3" t="s">
        <v>23</v>
      </c>
      <c r="F78" s="44">
        <v>0.01</v>
      </c>
      <c r="G78" s="74" t="s">
        <v>175</v>
      </c>
      <c r="H78" s="38">
        <f>((H35+H42+H58)*$G$75)*$F$78</f>
        <v>0</v>
      </c>
    </row>
    <row r="79" spans="1:13" ht="24" customHeight="1" thickBot="1" x14ac:dyDescent="0.25">
      <c r="C79" s="150"/>
      <c r="D79" s="24"/>
      <c r="E79" s="45"/>
      <c r="F79" s="25"/>
      <c r="G79" s="26"/>
      <c r="H79" s="43"/>
      <c r="I79" s="128"/>
    </row>
    <row r="80" spans="1:13" s="81" customFormat="1" ht="21" customHeight="1" thickBot="1" x14ac:dyDescent="0.45">
      <c r="A80" s="83"/>
      <c r="B80" s="143"/>
      <c r="C80" s="149"/>
      <c r="D80" s="16">
        <v>3</v>
      </c>
      <c r="E80" s="17"/>
      <c r="F80" s="18"/>
      <c r="G80" s="18"/>
      <c r="H80" s="7"/>
      <c r="I80" s="126"/>
    </row>
    <row r="81" spans="1:9" ht="24" customHeight="1" x14ac:dyDescent="0.4">
      <c r="C81" s="149"/>
      <c r="D81" s="485" t="str">
        <f>ROMAN(D80)</f>
        <v>III</v>
      </c>
      <c r="E81" s="486" t="s">
        <v>25</v>
      </c>
      <c r="F81" s="487"/>
      <c r="G81" s="42" t="s">
        <v>172</v>
      </c>
      <c r="H81" s="37">
        <f>H82</f>
        <v>0</v>
      </c>
    </row>
    <row r="82" spans="1:9" ht="24" customHeight="1" thickBot="1" x14ac:dyDescent="0.45">
      <c r="C82" s="149"/>
      <c r="D82" s="27"/>
      <c r="E82" s="483" t="s">
        <v>52</v>
      </c>
      <c r="F82" s="484"/>
      <c r="G82" s="28"/>
      <c r="H82" s="40">
        <f>+H34+H77</f>
        <v>0</v>
      </c>
    </row>
    <row r="83" spans="1:9" s="81" customFormat="1" ht="21" customHeight="1" thickBot="1" x14ac:dyDescent="0.45">
      <c r="A83" s="83"/>
      <c r="B83" s="143"/>
      <c r="C83" s="149"/>
      <c r="D83" s="16">
        <v>4</v>
      </c>
      <c r="E83" s="17"/>
      <c r="F83" s="18"/>
      <c r="G83" s="18"/>
      <c r="H83" s="7"/>
      <c r="I83" s="126"/>
    </row>
    <row r="84" spans="1:9" ht="24" customHeight="1" x14ac:dyDescent="0.4">
      <c r="C84" s="149"/>
      <c r="D84" s="132" t="str">
        <f>ROMAN(D83)</f>
        <v>IV</v>
      </c>
      <c r="E84" s="133" t="s">
        <v>26</v>
      </c>
      <c r="F84" s="134"/>
      <c r="G84" s="135" t="s">
        <v>172</v>
      </c>
      <c r="H84" s="136">
        <f>H85</f>
        <v>0</v>
      </c>
    </row>
    <row r="85" spans="1:9" ht="24" customHeight="1" x14ac:dyDescent="0.4">
      <c r="C85" s="149"/>
      <c r="D85" s="29"/>
      <c r="E85" s="3" t="s">
        <v>230</v>
      </c>
      <c r="F85" s="77">
        <f>$G$2</f>
        <v>1.0568787500000001</v>
      </c>
      <c r="G85" s="74" t="s">
        <v>175</v>
      </c>
      <c r="H85" s="38">
        <f>H86*F85</f>
        <v>0</v>
      </c>
    </row>
    <row r="86" spans="1:9" ht="24" customHeight="1" thickBot="1" x14ac:dyDescent="0.25">
      <c r="B86" s="140" t="s">
        <v>223</v>
      </c>
      <c r="C86" s="150" t="str">
        <f>IF(COUNTBLANK(H86)=0,$F$6,$F$5)</f>
        <v>ð</v>
      </c>
      <c r="D86" s="30"/>
      <c r="E86" s="46"/>
      <c r="F86" s="31"/>
      <c r="G86" s="75" t="s">
        <v>174</v>
      </c>
      <c r="H86" s="39"/>
      <c r="I86" s="128"/>
    </row>
    <row r="87" spans="1:9" s="81" customFormat="1" ht="21" customHeight="1" thickBot="1" x14ac:dyDescent="0.45">
      <c r="A87" s="83"/>
      <c r="B87" s="143"/>
      <c r="C87" s="149"/>
      <c r="D87" s="16">
        <v>5</v>
      </c>
      <c r="E87" s="17"/>
      <c r="F87" s="18"/>
      <c r="G87" s="18"/>
      <c r="H87" s="7"/>
      <c r="I87" s="126"/>
    </row>
    <row r="88" spans="1:9" ht="24" customHeight="1" x14ac:dyDescent="0.4">
      <c r="C88" s="149"/>
      <c r="D88" s="132" t="str">
        <f>ROMAN(D87)</f>
        <v>V</v>
      </c>
      <c r="E88" s="133" t="s">
        <v>27</v>
      </c>
      <c r="F88" s="134"/>
      <c r="G88" s="135" t="s">
        <v>172</v>
      </c>
      <c r="H88" s="136">
        <f>H89</f>
        <v>0</v>
      </c>
    </row>
    <row r="89" spans="1:9" s="81" customFormat="1" ht="24" customHeight="1" x14ac:dyDescent="0.4">
      <c r="A89" s="83"/>
      <c r="B89" s="137"/>
      <c r="C89" s="149"/>
      <c r="D89" s="23"/>
      <c r="E89" s="3" t="s">
        <v>0</v>
      </c>
      <c r="F89" s="77">
        <f>$G$2</f>
        <v>1.0568787500000001</v>
      </c>
      <c r="G89" s="74" t="s">
        <v>175</v>
      </c>
      <c r="H89" s="38">
        <f>SUBTOTAL(9,H90:H94)*F89</f>
        <v>0</v>
      </c>
      <c r="I89" s="126"/>
    </row>
    <row r="90" spans="1:9" s="81" customFormat="1" ht="24" customHeight="1" x14ac:dyDescent="0.2">
      <c r="A90" s="83"/>
      <c r="B90" s="140" t="s">
        <v>187</v>
      </c>
      <c r="C90" s="150" t="str">
        <f>IF(COUNTBLANK(H90)=0,$F$6,$F$5)</f>
        <v>ð</v>
      </c>
      <c r="D90" s="32"/>
      <c r="E90" s="10" t="s">
        <v>227</v>
      </c>
      <c r="F90" s="2"/>
      <c r="G90" s="76" t="s">
        <v>174</v>
      </c>
      <c r="H90" s="41"/>
      <c r="I90" s="128"/>
    </row>
    <row r="91" spans="1:9" s="81" customFormat="1" ht="24" customHeight="1" x14ac:dyDescent="0.2">
      <c r="A91" s="83"/>
      <c r="B91" s="140" t="s">
        <v>187</v>
      </c>
      <c r="C91" s="150" t="str">
        <f>IF(COUNTBLANK(H91)=0,$F$6,$F$5)</f>
        <v>ð</v>
      </c>
      <c r="D91" s="32"/>
      <c r="E91" s="10" t="s">
        <v>191</v>
      </c>
      <c r="F91" s="2"/>
      <c r="G91" s="76" t="s">
        <v>174</v>
      </c>
      <c r="H91" s="41"/>
      <c r="I91" s="128"/>
    </row>
    <row r="92" spans="1:9" s="81" customFormat="1" ht="24" customHeight="1" x14ac:dyDescent="0.2">
      <c r="A92" s="83"/>
      <c r="B92" s="140" t="s">
        <v>187</v>
      </c>
      <c r="C92" s="150" t="str">
        <f t="shared" ref="C92:C93" si="16">IF(COUNTBLANK(H92)=0,$F$6,$F$5)</f>
        <v>ð</v>
      </c>
      <c r="D92" s="685"/>
      <c r="E92" s="10" t="s">
        <v>226</v>
      </c>
      <c r="F92" s="2"/>
      <c r="G92" s="76" t="s">
        <v>174</v>
      </c>
      <c r="H92" s="41"/>
      <c r="I92" s="128"/>
    </row>
    <row r="93" spans="1:9" s="81" customFormat="1" ht="24" customHeight="1" x14ac:dyDescent="0.2">
      <c r="A93" s="83"/>
      <c r="B93" s="140" t="s">
        <v>187</v>
      </c>
      <c r="C93" s="150" t="str">
        <f t="shared" si="16"/>
        <v>ð</v>
      </c>
      <c r="D93" s="685"/>
      <c r="E93" s="10" t="s">
        <v>429</v>
      </c>
      <c r="F93" s="2"/>
      <c r="G93" s="76" t="s">
        <v>174</v>
      </c>
      <c r="H93" s="41"/>
      <c r="I93" s="128"/>
    </row>
    <row r="94" spans="1:9" s="81" customFormat="1" ht="24" customHeight="1" thickBot="1" x14ac:dyDescent="0.25">
      <c r="A94" s="83"/>
      <c r="B94" s="140" t="s">
        <v>187</v>
      </c>
      <c r="C94" s="150" t="str">
        <f>IF(COUNTBLANK(H94)=0,$F$6,$F$5)</f>
        <v>ð</v>
      </c>
      <c r="D94" s="33"/>
      <c r="E94" s="34" t="s">
        <v>428</v>
      </c>
      <c r="F94" s="35"/>
      <c r="G94" s="75" t="s">
        <v>174</v>
      </c>
      <c r="H94" s="39"/>
      <c r="I94" s="128"/>
    </row>
    <row r="95" spans="1:9" s="81" customFormat="1" ht="21" customHeight="1" thickBot="1" x14ac:dyDescent="0.45">
      <c r="A95" s="83"/>
      <c r="B95" s="143"/>
      <c r="C95" s="149"/>
      <c r="D95" s="16">
        <v>6</v>
      </c>
      <c r="E95" s="17"/>
      <c r="F95" s="18"/>
      <c r="G95" s="18"/>
      <c r="H95" s="7"/>
      <c r="I95" s="126"/>
    </row>
    <row r="96" spans="1:9" ht="24" customHeight="1" x14ac:dyDescent="0.4">
      <c r="C96" s="149"/>
      <c r="D96" s="132" t="str">
        <f>ROMAN(D95)</f>
        <v>VI</v>
      </c>
      <c r="E96" s="133" t="s">
        <v>1</v>
      </c>
      <c r="F96" s="134"/>
      <c r="G96" s="135" t="s">
        <v>172</v>
      </c>
      <c r="H96" s="136">
        <f>H97</f>
        <v>0</v>
      </c>
    </row>
    <row r="97" spans="2:9" s="81" customFormat="1" ht="24" customHeight="1" x14ac:dyDescent="0.4">
      <c r="B97" s="143"/>
      <c r="C97" s="149"/>
      <c r="D97" s="23"/>
      <c r="E97" s="3"/>
      <c r="F97" s="77">
        <f>$G$2</f>
        <v>1.0568787500000001</v>
      </c>
      <c r="G97" s="74" t="s">
        <v>175</v>
      </c>
      <c r="H97" s="38">
        <f>H98*F97</f>
        <v>0</v>
      </c>
      <c r="I97" s="126"/>
    </row>
    <row r="98" spans="2:9" s="81" customFormat="1" ht="24" customHeight="1" thickBot="1" x14ac:dyDescent="0.25">
      <c r="B98" s="140" t="s">
        <v>187</v>
      </c>
      <c r="C98" s="150" t="str">
        <f>IF(COUNTBLANK(H98)=0,$F$6,$F$5)</f>
        <v>ð</v>
      </c>
      <c r="D98" s="36"/>
      <c r="E98" s="73" t="s">
        <v>2</v>
      </c>
      <c r="F98" s="31"/>
      <c r="G98" s="75" t="s">
        <v>174</v>
      </c>
      <c r="H98" s="39"/>
      <c r="I98" s="128"/>
    </row>
    <row r="99" spans="2:9" s="81" customFormat="1" ht="21" customHeight="1" thickBot="1" x14ac:dyDescent="0.45">
      <c r="B99" s="143"/>
      <c r="C99" s="149"/>
      <c r="D99" s="16">
        <v>7</v>
      </c>
      <c r="E99" s="17"/>
      <c r="F99" s="18"/>
      <c r="G99" s="18"/>
      <c r="H99" s="7"/>
      <c r="I99" s="126"/>
    </row>
    <row r="100" spans="2:9" s="81" customFormat="1" ht="24" customHeight="1" x14ac:dyDescent="0.4">
      <c r="B100" s="143"/>
      <c r="C100" s="149"/>
      <c r="D100" s="485" t="str">
        <f>ROMAN(D99)</f>
        <v>VII</v>
      </c>
      <c r="E100" s="486" t="s">
        <v>53</v>
      </c>
      <c r="F100" s="487"/>
      <c r="G100" s="42" t="s">
        <v>172</v>
      </c>
      <c r="H100" s="37">
        <f>H101</f>
        <v>0</v>
      </c>
      <c r="I100" s="126"/>
    </row>
    <row r="101" spans="2:9" s="81" customFormat="1" ht="24" customHeight="1" thickBot="1" x14ac:dyDescent="0.45">
      <c r="B101" s="143"/>
      <c r="C101" s="149"/>
      <c r="D101" s="27"/>
      <c r="E101" s="483" t="s">
        <v>56</v>
      </c>
      <c r="F101" s="484"/>
      <c r="G101" s="28"/>
      <c r="H101" s="40">
        <f>(H81+H84+H88+H96)*H10</f>
        <v>0</v>
      </c>
      <c r="I101" s="126"/>
    </row>
  </sheetData>
  <sheetProtection algorithmName="SHA-512" hashValue="LWgFD5yarrGnvESolIofpWb5/sSjBEzfRoqZLMvOJiLcdso6h3fCGUAXS5SCcDWXdGZqOc4ByNnLZbqAzh9WGw==" saltValue="/5//0E3oMbG8pAICLwZAxw==" spinCount="100000" sheet="1" objects="1" scenarios="1" formatColumns="0" formatRows="0" selectLockedCells="1" sort="0" autoFilter="0"/>
  <mergeCells count="5">
    <mergeCell ref="F29:G29"/>
    <mergeCell ref="D23:H23"/>
    <mergeCell ref="E24:H24"/>
    <mergeCell ref="E25:H25"/>
    <mergeCell ref="G31:H31"/>
  </mergeCells>
  <conditionalFormatting sqref="D21:H21 H19 B19">
    <cfRule type="expression" dxfId="23" priority="19">
      <formula>$D$21=$H$11</formula>
    </cfRule>
  </conditionalFormatting>
  <conditionalFormatting sqref="D18:G20 H18 H20 D17:H17 D22:H101">
    <cfRule type="expression" dxfId="22" priority="23">
      <formula>$H$12=1</formula>
    </cfRule>
  </conditionalFormatting>
  <conditionalFormatting sqref="B60 B93">
    <cfRule type="expression" dxfId="21" priority="33">
      <formula>$E$60=$E$13</formula>
    </cfRule>
  </conditionalFormatting>
  <conditionalFormatting sqref="B93">
    <cfRule type="expression" dxfId="20" priority="3">
      <formula>$C$93=F$6</formula>
    </cfRule>
  </conditionalFormatting>
  <conditionalFormatting sqref="B60">
    <cfRule type="expression" dxfId="19" priority="1" stopIfTrue="1">
      <formula>$C$93=$F$6</formula>
    </cfRule>
  </conditionalFormatting>
  <dataValidations count="13">
    <dataValidation allowBlank="1" sqref="G9 H8:H9 G4 G6:G7 H19 D31 D26 H5:H6 D24:E25 D22 E29:F29"/>
    <dataValidation errorStyle="warning" allowBlank="1" showErrorMessage="1" sqref="D79 D86 D35:D75"/>
    <dataValidation type="list" allowBlank="1" sqref="H18">
      <formula1>$H$1:$H$2</formula1>
    </dataValidation>
    <dataValidation type="list" showInputMessage="1" showErrorMessage="1" sqref="E43:E57">
      <formula1>UniteFonctionnelle_D</formula1>
    </dataValidation>
    <dataValidation type="list" allowBlank="1" showInputMessage="1" showErrorMessage="1" sqref="H20">
      <formula1>Disparite_D</formula1>
    </dataValidation>
    <dataValidation type="list" showInputMessage="1" showErrorMessage="1" sqref="E36:E41">
      <formula1>Mission_D</formula1>
    </dataValidation>
    <dataValidation type="list" allowBlank="1" showInputMessage="1" showErrorMessage="1" sqref="E74">
      <formula1>DemolitionF2020</formula1>
    </dataValidation>
    <dataValidation type="list" allowBlank="1" showInputMessage="1" showErrorMessage="1" sqref="E67">
      <formula1>AmenagementExt_D</formula1>
    </dataValidation>
    <dataValidation type="list" allowBlank="1" showInputMessage="1" showErrorMessage="1" sqref="E68:E69">
      <formula1>Stationnement_D</formula1>
    </dataValidation>
    <dataValidation type="list" allowBlank="1" showInputMessage="1" showErrorMessage="1" sqref="E73">
      <formula1>DemolitionF2010</formula1>
    </dataValidation>
    <dataValidation type="list" showInputMessage="1" showErrorMessage="1" error="Cette cellule ne peux contenir qu'un des éléments figurant dans la liste déroulante._x000a__x000a_Utiliser les lignes ci-dessous pour les autres types de construction._x000a_" sqref="E60">
      <formula1>Buanderie_D</formula1>
    </dataValidation>
    <dataValidation type="list" showInputMessage="1" showErrorMessage="1" sqref="E70:E71">
      <formula1>Decontamination_D</formula1>
    </dataValidation>
    <dataValidation type="list" showInputMessage="1" showErrorMessage="1" error="Cette cellule ne peux contenir qu'un des éléments figurant dans la liste déroulante._x000a__x000a_Utiliser les lignes ci-dessous pour les autres types de construction._x000a_" sqref="E59">
      <formula1>Chaufferie_D</formula1>
    </dataValidation>
  </dataValidations>
  <printOptions horizontalCentered="1"/>
  <pageMargins left="0.70866141732283472" right="0.70866141732283472" top="1.0629921259842521" bottom="0.55118110236220474" header="0.31496062992125984" footer="0.19685039370078741"/>
  <pageSetup paperSize="135" scale="64" fitToHeight="0" orientation="portrait" r:id="rId1"/>
  <headerFooter alignWithMargins="0">
    <oddHeader>&amp;C&amp;22Estimation des coûts à l'étape AVANT PROJET</oddHeader>
    <oddFooter xml:space="preserve">&amp;C&amp;F  &amp;P
</oddFooter>
  </headerFooter>
  <rowBreaks count="1" manualBreakCount="1">
    <brk id="65" min="3" max="7" man="1"/>
  </rowBreaks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58"/>
  <sheetViews>
    <sheetView showGridLines="0" zoomScaleNormal="100" zoomScaleSheetLayoutView="85" workbookViewId="0">
      <selection activeCell="C14" sqref="C14"/>
    </sheetView>
  </sheetViews>
  <sheetFormatPr baseColWidth="10" defaultColWidth="12" defaultRowHeight="24" customHeight="1" outlineLevelCol="1" x14ac:dyDescent="0.2"/>
  <cols>
    <col min="1" max="1" width="38.140625" style="253" customWidth="1"/>
    <col min="2" max="2" width="12.140625" style="253" customWidth="1" outlineLevel="1"/>
    <col min="3" max="3" width="82.7109375" style="253" bestFit="1" customWidth="1" outlineLevel="1"/>
    <col min="4" max="4" width="7.28515625" style="253" customWidth="1" outlineLevel="1"/>
    <col min="5" max="6" width="19.85546875" style="253" customWidth="1" outlineLevel="1"/>
    <col min="7" max="7" width="10.7109375" style="253" customWidth="1" outlineLevel="1"/>
    <col min="8" max="8" width="5.7109375" style="403" customWidth="1" outlineLevel="1"/>
    <col min="9" max="9" width="14.140625" style="253" customWidth="1" outlineLevel="1"/>
    <col min="10" max="11" width="15.7109375" style="253" customWidth="1" outlineLevel="1"/>
    <col min="12" max="12" width="5.7109375" style="403" customWidth="1" outlineLevel="1"/>
    <col min="13" max="13" width="14.5703125" style="253" customWidth="1" outlineLevel="1"/>
    <col min="14" max="15" width="15.140625" style="253" bestFit="1" customWidth="1" outlineLevel="1"/>
    <col min="16" max="16" width="12" style="404" outlineLevel="1"/>
    <col min="17" max="17" width="5.7109375" style="403" customWidth="1" outlineLevel="1"/>
    <col min="18" max="18" width="13.85546875" style="253" bestFit="1" customWidth="1" outlineLevel="1"/>
    <col min="19" max="20" width="12" style="253" outlineLevel="1"/>
    <col min="21" max="21" width="5.7109375" style="403" customWidth="1" outlineLevel="1"/>
    <col min="22" max="22" width="17.5703125" style="253" customWidth="1" outlineLevel="1"/>
    <col min="23" max="24" width="16.5703125" style="253" customWidth="1" outlineLevel="1"/>
    <col min="25" max="25" width="5.7109375" style="403" customWidth="1" outlineLevel="1"/>
    <col min="26" max="26" width="16.5703125" style="253" customWidth="1" outlineLevel="1"/>
    <col min="27" max="27" width="14.42578125" style="253" customWidth="1" outlineLevel="1"/>
    <col min="28" max="28" width="17" style="253" customWidth="1" outlineLevel="1"/>
    <col min="29" max="29" width="5.7109375" style="403" customWidth="1" outlineLevel="1"/>
    <col min="30" max="30" width="14" style="253" customWidth="1" outlineLevel="1"/>
    <col min="31" max="31" width="16.85546875" style="253" bestFit="1" customWidth="1" outlineLevel="1"/>
    <col min="32" max="32" width="11.7109375" style="253" bestFit="1" customWidth="1" outlineLevel="1"/>
    <col min="33" max="33" width="5.7109375" style="403" customWidth="1" outlineLevel="1"/>
    <col min="34" max="34" width="34.7109375" style="253" customWidth="1" outlineLevel="1"/>
    <col min="35" max="35" width="5.7109375" style="403" customWidth="1" outlineLevel="1"/>
    <col min="36" max="36" width="34.42578125" style="253" bestFit="1" customWidth="1" outlineLevel="1"/>
    <col min="37" max="37" width="12" style="253"/>
    <col min="38" max="38" width="12.42578125" style="253" bestFit="1" customWidth="1"/>
    <col min="39" max="16384" width="12" style="253"/>
  </cols>
  <sheetData>
    <row r="2" spans="1:44" s="186" customFormat="1" ht="24" customHeight="1" x14ac:dyDescent="0.2">
      <c r="B2" s="165"/>
      <c r="C2" s="166" t="s">
        <v>271</v>
      </c>
      <c r="D2" s="167"/>
      <c r="E2" s="167"/>
      <c r="F2" s="168"/>
      <c r="G2" s="169"/>
      <c r="H2" s="187"/>
      <c r="L2" s="187"/>
      <c r="P2" s="188"/>
      <c r="Q2" s="187"/>
      <c r="U2" s="187"/>
      <c r="Y2" s="187"/>
      <c r="AC2" s="187"/>
      <c r="AG2" s="187"/>
      <c r="AI2" s="187"/>
    </row>
    <row r="3" spans="1:44" s="189" customFormat="1" ht="32.25" customHeight="1" thickBot="1" x14ac:dyDescent="0.25">
      <c r="B3" s="190"/>
      <c r="C3" s="191"/>
      <c r="D3" s="192" t="s">
        <v>119</v>
      </c>
      <c r="E3" s="191" t="s">
        <v>253</v>
      </c>
      <c r="F3" s="190"/>
      <c r="G3" s="192"/>
      <c r="H3" s="193" t="s">
        <v>120</v>
      </c>
      <c r="I3" s="191" t="s">
        <v>122</v>
      </c>
      <c r="K3" s="194"/>
      <c r="L3" s="193" t="s">
        <v>120</v>
      </c>
      <c r="M3" s="191" t="s">
        <v>121</v>
      </c>
      <c r="N3" s="194"/>
      <c r="O3" s="194"/>
      <c r="P3" s="194"/>
      <c r="Q3" s="193" t="s">
        <v>120</v>
      </c>
      <c r="R3" s="195" t="s">
        <v>125</v>
      </c>
      <c r="U3" s="193" t="s">
        <v>120</v>
      </c>
      <c r="V3" s="191" t="s">
        <v>121</v>
      </c>
      <c r="Y3" s="193" t="s">
        <v>120</v>
      </c>
      <c r="Z3" s="195" t="s">
        <v>242</v>
      </c>
      <c r="AC3" s="193" t="s">
        <v>120</v>
      </c>
      <c r="AD3" s="195" t="s">
        <v>138</v>
      </c>
      <c r="AG3" s="193" t="s">
        <v>120</v>
      </c>
      <c r="AH3" s="190" t="s">
        <v>258</v>
      </c>
      <c r="AI3" s="193" t="s">
        <v>120</v>
      </c>
      <c r="AJ3" s="190" t="s">
        <v>259</v>
      </c>
    </row>
    <row r="4" spans="1:44" s="189" customFormat="1" ht="24" customHeight="1" thickTop="1" x14ac:dyDescent="0.2">
      <c r="B4" s="196"/>
      <c r="C4" s="196"/>
      <c r="E4" s="196"/>
      <c r="F4" s="196"/>
      <c r="G4" s="196"/>
      <c r="H4" s="197"/>
      <c r="I4" s="196"/>
      <c r="J4" s="196"/>
      <c r="K4" s="198">
        <f ca="1">TODAY()</f>
        <v>43431</v>
      </c>
      <c r="L4" s="197"/>
      <c r="M4" s="199"/>
      <c r="N4" s="200"/>
      <c r="O4" s="200"/>
      <c r="P4" s="200"/>
      <c r="Q4" s="197"/>
      <c r="R4" s="199"/>
      <c r="S4" s="201"/>
      <c r="T4" s="201"/>
      <c r="U4" s="197"/>
      <c r="V4" s="201"/>
      <c r="W4" s="201"/>
      <c r="X4" s="201"/>
      <c r="Y4" s="197"/>
      <c r="Z4" s="201"/>
      <c r="AA4" s="201"/>
      <c r="AB4" s="201"/>
      <c r="AC4" s="197"/>
      <c r="AD4" s="201"/>
      <c r="AE4" s="201"/>
      <c r="AF4" s="201"/>
      <c r="AG4" s="197"/>
      <c r="AH4" s="201"/>
      <c r="AI4" s="197"/>
      <c r="AJ4" s="201"/>
    </row>
    <row r="5" spans="1:44" s="186" customFormat="1" ht="24" customHeight="1" x14ac:dyDescent="0.25">
      <c r="B5" s="699" t="s">
        <v>257</v>
      </c>
      <c r="C5" s="700"/>
      <c r="E5" s="202" t="s">
        <v>269</v>
      </c>
      <c r="F5" s="203"/>
      <c r="G5" s="204"/>
      <c r="H5" s="205"/>
      <c r="I5" s="202" t="s">
        <v>273</v>
      </c>
      <c r="J5" s="206"/>
      <c r="K5" s="207"/>
      <c r="L5" s="205"/>
      <c r="M5" s="208" t="s">
        <v>124</v>
      </c>
      <c r="N5" s="433" t="s">
        <v>279</v>
      </c>
      <c r="O5" s="209"/>
      <c r="P5" s="210">
        <v>0.05</v>
      </c>
      <c r="Q5" s="205"/>
      <c r="R5" s="211" t="s">
        <v>125</v>
      </c>
      <c r="S5" s="212" t="s">
        <v>126</v>
      </c>
      <c r="T5" s="153">
        <v>0.05</v>
      </c>
      <c r="U5" s="205"/>
      <c r="V5" s="213" t="s">
        <v>268</v>
      </c>
      <c r="W5" s="214"/>
      <c r="X5" s="215"/>
      <c r="Y5" s="205"/>
      <c r="Z5" s="213" t="s">
        <v>137</v>
      </c>
      <c r="AA5" s="214"/>
      <c r="AB5" s="215"/>
      <c r="AC5" s="205"/>
      <c r="AD5" s="213" t="s">
        <v>138</v>
      </c>
      <c r="AE5" s="216"/>
      <c r="AF5" s="217"/>
      <c r="AG5" s="205"/>
      <c r="AH5" s="218" t="s">
        <v>275</v>
      </c>
      <c r="AI5" s="205"/>
      <c r="AJ5" s="427" t="s">
        <v>274</v>
      </c>
      <c r="AQ5" s="689"/>
      <c r="AR5" s="690"/>
    </row>
    <row r="6" spans="1:44" s="186" customFormat="1" ht="24" customHeight="1" x14ac:dyDescent="0.2">
      <c r="B6" s="701"/>
      <c r="C6" s="702"/>
      <c r="E6" s="219"/>
      <c r="F6" s="220"/>
      <c r="G6" s="221"/>
      <c r="H6" s="205"/>
      <c r="I6" s="222"/>
      <c r="J6" s="223" t="s">
        <v>272</v>
      </c>
      <c r="K6" s="224" t="s">
        <v>442</v>
      </c>
      <c r="L6" s="205"/>
      <c r="M6" s="225" t="s">
        <v>128</v>
      </c>
      <c r="N6" s="226" t="s">
        <v>129</v>
      </c>
      <c r="O6" s="227"/>
      <c r="P6" s="228">
        <v>0.09</v>
      </c>
      <c r="Q6" s="205"/>
      <c r="R6" s="229"/>
      <c r="S6" s="230" t="s">
        <v>130</v>
      </c>
      <c r="T6" s="153">
        <v>9.9750000000000005E-2</v>
      </c>
      <c r="U6" s="205"/>
      <c r="V6" s="229"/>
      <c r="W6" s="231"/>
      <c r="X6" s="232"/>
      <c r="Y6" s="205"/>
      <c r="Z6" s="229"/>
      <c r="AA6" s="231"/>
      <c r="AB6" s="233"/>
      <c r="AC6" s="205"/>
      <c r="AD6" s="234"/>
      <c r="AE6" s="235"/>
      <c r="AF6" s="232"/>
      <c r="AG6" s="205"/>
      <c r="AH6" s="426" t="s">
        <v>277</v>
      </c>
      <c r="AI6" s="205"/>
      <c r="AJ6" s="428"/>
      <c r="AQ6" s="691"/>
      <c r="AR6" s="692"/>
    </row>
    <row r="7" spans="1:44" s="186" customFormat="1" ht="24" customHeight="1" x14ac:dyDescent="0.4">
      <c r="B7" s="703"/>
      <c r="C7" s="704"/>
      <c r="E7" s="236"/>
      <c r="F7" s="237"/>
      <c r="G7" s="238"/>
      <c r="H7" s="187"/>
      <c r="I7" s="239"/>
      <c r="J7" s="240" t="s">
        <v>244</v>
      </c>
      <c r="K7" s="241">
        <v>104.6</v>
      </c>
      <c r="L7" s="187"/>
      <c r="M7" s="242" t="s">
        <v>131</v>
      </c>
      <c r="N7" s="243" t="s">
        <v>132</v>
      </c>
      <c r="O7" s="244"/>
      <c r="P7" s="228">
        <v>0.05</v>
      </c>
      <c r="Q7" s="187"/>
      <c r="R7" s="245"/>
      <c r="S7" s="246" t="s">
        <v>133</v>
      </c>
      <c r="T7" s="247">
        <v>0.14974999999999999</v>
      </c>
      <c r="U7" s="187"/>
      <c r="V7" s="248"/>
      <c r="W7" s="249"/>
      <c r="X7" s="154">
        <v>0.05</v>
      </c>
      <c r="Y7" s="187"/>
      <c r="Z7" s="250"/>
      <c r="AA7" s="249"/>
      <c r="AB7" s="154">
        <v>0.14000000000000001</v>
      </c>
      <c r="AC7" s="187"/>
      <c r="AD7" s="239"/>
      <c r="AE7" s="251"/>
      <c r="AF7" s="252"/>
      <c r="AG7" s="187"/>
      <c r="AH7" s="425">
        <v>1.0568787500000001</v>
      </c>
      <c r="AI7" s="187"/>
      <c r="AJ7" s="429" t="s">
        <v>134</v>
      </c>
      <c r="AQ7" s="691"/>
      <c r="AR7" s="692"/>
    </row>
    <row r="8" spans="1:44" ht="24" customHeight="1" x14ac:dyDescent="0.2">
      <c r="B8" s="254"/>
      <c r="C8" s="254">
        <f>COLUMN(C8)-2</f>
        <v>1</v>
      </c>
      <c r="D8" s="254">
        <f t="shared" ref="D8:AJ8" si="0">COLUMN(D8)-2</f>
        <v>2</v>
      </c>
      <c r="E8" s="254">
        <f t="shared" si="0"/>
        <v>3</v>
      </c>
      <c r="F8" s="254">
        <f t="shared" si="0"/>
        <v>4</v>
      </c>
      <c r="G8" s="254">
        <f t="shared" si="0"/>
        <v>5</v>
      </c>
      <c r="H8" s="254">
        <f t="shared" si="0"/>
        <v>6</v>
      </c>
      <c r="I8" s="254">
        <f t="shared" si="0"/>
        <v>7</v>
      </c>
      <c r="J8" s="254">
        <f t="shared" si="0"/>
        <v>8</v>
      </c>
      <c r="K8" s="254">
        <f t="shared" si="0"/>
        <v>9</v>
      </c>
      <c r="L8" s="254">
        <f t="shared" si="0"/>
        <v>10</v>
      </c>
      <c r="M8" s="254">
        <f t="shared" si="0"/>
        <v>11</v>
      </c>
      <c r="N8" s="254">
        <f t="shared" si="0"/>
        <v>12</v>
      </c>
      <c r="O8" s="254">
        <f t="shared" si="0"/>
        <v>13</v>
      </c>
      <c r="P8" s="254">
        <f t="shared" si="0"/>
        <v>14</v>
      </c>
      <c r="Q8" s="254">
        <f t="shared" si="0"/>
        <v>15</v>
      </c>
      <c r="R8" s="254">
        <f t="shared" si="0"/>
        <v>16</v>
      </c>
      <c r="S8" s="254">
        <f t="shared" si="0"/>
        <v>17</v>
      </c>
      <c r="T8" s="254">
        <f t="shared" si="0"/>
        <v>18</v>
      </c>
      <c r="U8" s="254">
        <f t="shared" si="0"/>
        <v>19</v>
      </c>
      <c r="V8" s="254">
        <f t="shared" si="0"/>
        <v>20</v>
      </c>
      <c r="W8" s="254">
        <f t="shared" si="0"/>
        <v>21</v>
      </c>
      <c r="X8" s="254">
        <f t="shared" si="0"/>
        <v>22</v>
      </c>
      <c r="Y8" s="254">
        <f t="shared" si="0"/>
        <v>23</v>
      </c>
      <c r="Z8" s="254">
        <f t="shared" si="0"/>
        <v>24</v>
      </c>
      <c r="AA8" s="254">
        <f t="shared" si="0"/>
        <v>25</v>
      </c>
      <c r="AB8" s="254">
        <f t="shared" si="0"/>
        <v>26</v>
      </c>
      <c r="AC8" s="254">
        <f t="shared" si="0"/>
        <v>27</v>
      </c>
      <c r="AD8" s="254">
        <f t="shared" si="0"/>
        <v>28</v>
      </c>
      <c r="AE8" s="254">
        <f t="shared" si="0"/>
        <v>29</v>
      </c>
      <c r="AF8" s="254">
        <f t="shared" si="0"/>
        <v>30</v>
      </c>
      <c r="AG8" s="254">
        <f t="shared" si="0"/>
        <v>31</v>
      </c>
      <c r="AH8" s="254">
        <f t="shared" si="0"/>
        <v>32</v>
      </c>
      <c r="AI8" s="254">
        <f t="shared" si="0"/>
        <v>33</v>
      </c>
      <c r="AJ8" s="254">
        <f t="shared" si="0"/>
        <v>34</v>
      </c>
      <c r="AQ8" s="410"/>
      <c r="AR8" s="274"/>
    </row>
    <row r="9" spans="1:44" ht="24" customHeight="1" x14ac:dyDescent="0.35">
      <c r="B9" s="255"/>
      <c r="C9" s="256" t="s">
        <v>224</v>
      </c>
      <c r="D9" s="257"/>
      <c r="E9" s="258" t="s">
        <v>135</v>
      </c>
      <c r="F9" s="259" t="s">
        <v>123</v>
      </c>
      <c r="G9" s="259" t="s">
        <v>252</v>
      </c>
      <c r="H9" s="261" t="s">
        <v>136</v>
      </c>
      <c r="I9" s="421" t="s">
        <v>255</v>
      </c>
      <c r="J9" s="261" t="s">
        <v>136</v>
      </c>
      <c r="K9" s="262" t="str">
        <f>$K$6</f>
        <v>Q3-2018</v>
      </c>
      <c r="L9" s="260" t="s">
        <v>136</v>
      </c>
      <c r="M9" s="263" t="s">
        <v>124</v>
      </c>
      <c r="N9" s="264" t="s">
        <v>128</v>
      </c>
      <c r="O9" s="264" t="s">
        <v>131</v>
      </c>
      <c r="P9" s="265" t="s">
        <v>140</v>
      </c>
      <c r="Q9" s="260" t="s">
        <v>136</v>
      </c>
      <c r="R9" s="266" t="s">
        <v>262</v>
      </c>
      <c r="S9" s="267"/>
      <c r="T9" s="268"/>
      <c r="U9" s="260" t="s">
        <v>136</v>
      </c>
      <c r="V9" s="266" t="s">
        <v>263</v>
      </c>
      <c r="W9" s="267"/>
      <c r="X9" s="268"/>
      <c r="Y9" s="260" t="s">
        <v>136</v>
      </c>
      <c r="Z9" s="266" t="s">
        <v>264</v>
      </c>
      <c r="AA9" s="267"/>
      <c r="AB9" s="268"/>
      <c r="AC9" s="260" t="s">
        <v>136</v>
      </c>
      <c r="AD9" s="269" t="s">
        <v>265</v>
      </c>
      <c r="AE9" s="270"/>
      <c r="AF9" s="271"/>
      <c r="AG9" s="260" t="s">
        <v>136</v>
      </c>
      <c r="AH9" s="272" t="s">
        <v>266</v>
      </c>
      <c r="AI9" s="260" t="s">
        <v>136</v>
      </c>
      <c r="AJ9" s="430" t="s">
        <v>267</v>
      </c>
      <c r="AQ9" s="410"/>
      <c r="AR9" s="274"/>
    </row>
    <row r="10" spans="1:44" ht="24" customHeight="1" x14ac:dyDescent="0.35">
      <c r="B10" s="273"/>
      <c r="C10" s="274"/>
      <c r="D10" s="257"/>
      <c r="E10" s="275"/>
      <c r="F10" s="276"/>
      <c r="G10" s="419"/>
      <c r="H10" s="423"/>
      <c r="I10" s="416"/>
      <c r="J10" s="416"/>
      <c r="K10" s="417"/>
      <c r="L10" s="277"/>
      <c r="M10" s="278" t="s">
        <v>139</v>
      </c>
      <c r="N10" s="279" t="s">
        <v>139</v>
      </c>
      <c r="O10" s="279" t="s">
        <v>139</v>
      </c>
      <c r="P10" s="280"/>
      <c r="Q10" s="277"/>
      <c r="R10" s="281"/>
      <c r="S10" s="282"/>
      <c r="T10" s="283"/>
      <c r="U10" s="277"/>
      <c r="V10" s="281"/>
      <c r="W10" s="282"/>
      <c r="X10" s="283"/>
      <c r="Y10" s="277"/>
      <c r="Z10" s="281"/>
      <c r="AA10" s="282"/>
      <c r="AB10" s="283"/>
      <c r="AC10" s="277"/>
      <c r="AD10" s="284"/>
      <c r="AE10" s="285"/>
      <c r="AF10" s="286"/>
      <c r="AG10" s="277"/>
      <c r="AH10" s="287" t="s">
        <v>276</v>
      </c>
      <c r="AI10" s="277"/>
      <c r="AJ10" s="431" t="s">
        <v>260</v>
      </c>
      <c r="AQ10" s="410"/>
      <c r="AR10" s="274"/>
    </row>
    <row r="11" spans="1:44" ht="24" customHeight="1" x14ac:dyDescent="0.2">
      <c r="B11" s="288"/>
      <c r="C11" s="289"/>
      <c r="D11" s="257"/>
      <c r="E11" s="434" t="s">
        <v>282</v>
      </c>
      <c r="F11" s="420"/>
      <c r="G11" s="420"/>
      <c r="H11" s="424"/>
      <c r="I11" s="422"/>
      <c r="J11" s="291"/>
      <c r="K11" s="418"/>
      <c r="L11" s="290"/>
      <c r="M11" s="292">
        <f>P5</f>
        <v>0.05</v>
      </c>
      <c r="N11" s="293">
        <f>P6</f>
        <v>0.09</v>
      </c>
      <c r="O11" s="293">
        <f>P7</f>
        <v>0.05</v>
      </c>
      <c r="P11" s="294"/>
      <c r="Q11" s="290"/>
      <c r="R11" s="295" t="s">
        <v>141</v>
      </c>
      <c r="S11" s="296" t="s">
        <v>142</v>
      </c>
      <c r="T11" s="297" t="s">
        <v>140</v>
      </c>
      <c r="U11" s="290"/>
      <c r="V11" s="298">
        <f>X7</f>
        <v>0.05</v>
      </c>
      <c r="W11" s="299" t="s">
        <v>142</v>
      </c>
      <c r="X11" s="300" t="s">
        <v>140</v>
      </c>
      <c r="Y11" s="290"/>
      <c r="Z11" s="301">
        <f>AB7</f>
        <v>0.14000000000000001</v>
      </c>
      <c r="AA11" s="299" t="s">
        <v>142</v>
      </c>
      <c r="AB11" s="300" t="s">
        <v>140</v>
      </c>
      <c r="AC11" s="290"/>
      <c r="AD11" s="302" t="s">
        <v>280</v>
      </c>
      <c r="AE11" s="303" t="s">
        <v>143</v>
      </c>
      <c r="AF11" s="304" t="s">
        <v>281</v>
      </c>
      <c r="AG11" s="290"/>
      <c r="AH11" s="305">
        <f>AH7</f>
        <v>1.0568787500000001</v>
      </c>
      <c r="AI11" s="290"/>
      <c r="AJ11" s="432" t="s">
        <v>261</v>
      </c>
      <c r="AQ11" s="410"/>
      <c r="AR11" s="274"/>
    </row>
    <row r="12" spans="1:44" ht="24" customHeight="1" x14ac:dyDescent="0.2">
      <c r="A12" s="306" t="s">
        <v>114</v>
      </c>
      <c r="B12" s="307"/>
      <c r="C12" s="308"/>
      <c r="D12" s="309"/>
      <c r="E12" s="310"/>
      <c r="F12" s="309"/>
      <c r="G12" s="309"/>
      <c r="H12" s="311"/>
      <c r="I12" s="309"/>
      <c r="J12" s="312"/>
      <c r="K12" s="313"/>
      <c r="L12" s="311"/>
      <c r="M12" s="314"/>
      <c r="N12" s="314"/>
      <c r="O12" s="314"/>
      <c r="P12" s="315"/>
      <c r="Q12" s="311"/>
      <c r="R12" s="316"/>
      <c r="S12" s="317"/>
      <c r="T12" s="317"/>
      <c r="U12" s="311"/>
      <c r="V12" s="318"/>
      <c r="W12" s="319"/>
      <c r="X12" s="320"/>
      <c r="Y12" s="311"/>
      <c r="Z12" s="321"/>
      <c r="AA12" s="319"/>
      <c r="AB12" s="320"/>
      <c r="AC12" s="311"/>
      <c r="AD12" s="322"/>
      <c r="AE12" s="319"/>
      <c r="AF12" s="317"/>
      <c r="AG12" s="311"/>
      <c r="AH12" s="323"/>
      <c r="AI12" s="311"/>
      <c r="AJ12" s="324"/>
      <c r="AQ12" s="410"/>
      <c r="AR12" s="274"/>
    </row>
    <row r="13" spans="1:44" ht="24" customHeight="1" x14ac:dyDescent="0.2">
      <c r="A13" s="325" t="s">
        <v>246</v>
      </c>
      <c r="B13" s="152">
        <v>1</v>
      </c>
      <c r="C13" s="326" t="s">
        <v>114</v>
      </c>
      <c r="D13" s="327"/>
      <c r="E13" s="328"/>
      <c r="F13" s="329"/>
      <c r="G13" s="327"/>
      <c r="H13" s="330"/>
      <c r="I13" s="327"/>
      <c r="J13" s="331"/>
      <c r="K13" s="332"/>
      <c r="L13" s="330"/>
      <c r="M13" s="333"/>
      <c r="N13" s="327"/>
      <c r="O13" s="327"/>
      <c r="P13" s="334"/>
      <c r="Q13" s="330"/>
      <c r="R13" s="335"/>
      <c r="S13" s="336"/>
      <c r="T13" s="337"/>
      <c r="U13" s="330"/>
      <c r="V13" s="335"/>
      <c r="W13" s="336"/>
      <c r="X13" s="337"/>
      <c r="Y13" s="330"/>
      <c r="Z13" s="335"/>
      <c r="AA13" s="336"/>
      <c r="AB13" s="337"/>
      <c r="AC13" s="330"/>
      <c r="AD13" s="335"/>
      <c r="AE13" s="336"/>
      <c r="AF13" s="338"/>
      <c r="AG13" s="330"/>
      <c r="AH13" s="339"/>
      <c r="AI13" s="330"/>
      <c r="AJ13" s="339"/>
      <c r="AQ13" s="410"/>
      <c r="AR13" s="274"/>
    </row>
    <row r="14" spans="1:44" ht="24" customHeight="1" x14ac:dyDescent="0.2">
      <c r="B14" s="152"/>
      <c r="C14" s="326"/>
      <c r="D14" s="327"/>
      <c r="E14" s="328"/>
      <c r="F14" s="340"/>
      <c r="G14" s="327"/>
      <c r="H14" s="330"/>
      <c r="I14" s="327"/>
      <c r="J14" s="331"/>
      <c r="K14" s="332"/>
      <c r="L14" s="330"/>
      <c r="M14" s="333"/>
      <c r="N14" s="327"/>
      <c r="O14" s="327"/>
      <c r="P14" s="334"/>
      <c r="Q14" s="330"/>
      <c r="R14" s="335"/>
      <c r="S14" s="336"/>
      <c r="T14" s="337"/>
      <c r="U14" s="330"/>
      <c r="V14" s="335"/>
      <c r="W14" s="336"/>
      <c r="X14" s="337"/>
      <c r="Y14" s="330"/>
      <c r="Z14" s="335"/>
      <c r="AA14" s="336"/>
      <c r="AB14" s="337"/>
      <c r="AC14" s="330"/>
      <c r="AD14" s="335"/>
      <c r="AE14" s="336"/>
      <c r="AF14" s="338"/>
      <c r="AG14" s="330"/>
      <c r="AH14" s="339"/>
      <c r="AI14" s="330"/>
      <c r="AJ14" s="339"/>
      <c r="AQ14" s="410"/>
      <c r="AR14" s="274"/>
    </row>
    <row r="15" spans="1:44" ht="24" customHeight="1" x14ac:dyDescent="0.2">
      <c r="B15" s="341"/>
      <c r="C15" s="341" t="s">
        <v>30</v>
      </c>
      <c r="D15" s="327"/>
      <c r="E15" s="342">
        <v>3726.2156490084308</v>
      </c>
      <c r="F15" s="343" t="s">
        <v>127</v>
      </c>
      <c r="G15" s="344">
        <v>78.099999999999994</v>
      </c>
      <c r="H15" s="330"/>
      <c r="I15" s="345">
        <f t="shared" ref="I15:I25" si="1">IFERROR($K$7/G15,1)</f>
        <v>1.3393085787451986</v>
      </c>
      <c r="J15" s="346" t="s">
        <v>136</v>
      </c>
      <c r="K15" s="347">
        <f>E15*I15</f>
        <v>4990.5525849715996</v>
      </c>
      <c r="L15" s="330"/>
      <c r="M15" s="348">
        <f>$K15*$P$5</f>
        <v>249.52762924857998</v>
      </c>
      <c r="N15" s="348">
        <f>$K15*$P$6</f>
        <v>449.14973264744395</v>
      </c>
      <c r="O15" s="348">
        <f>$K15*$P$7</f>
        <v>249.52762924857998</v>
      </c>
      <c r="P15" s="349">
        <f>O15+M15+N15</f>
        <v>948.20499114460392</v>
      </c>
      <c r="Q15" s="330"/>
      <c r="R15" s="350">
        <f>+K15+P15</f>
        <v>5938.7575761162034</v>
      </c>
      <c r="S15" s="350">
        <f>$R15*$T$7</f>
        <v>889.32894702340138</v>
      </c>
      <c r="T15" s="349">
        <f>S15+R15</f>
        <v>6828.0865231396047</v>
      </c>
      <c r="U15" s="330"/>
      <c r="V15" s="350">
        <f t="shared" ref="V15" si="2">R15*$X$7</f>
        <v>296.93787880581016</v>
      </c>
      <c r="W15" s="348">
        <f>$V15*$T$7</f>
        <v>44.466447351170068</v>
      </c>
      <c r="X15" s="349">
        <f>W15+V15</f>
        <v>341.40432615698023</v>
      </c>
      <c r="Y15" s="330"/>
      <c r="Z15" s="350">
        <f>(T15+X15)*$AB$7</f>
        <v>1003.728718901522</v>
      </c>
      <c r="AA15" s="348">
        <f>$Z15*$T$7</f>
        <v>150.30837565550291</v>
      </c>
      <c r="AB15" s="349">
        <f>AA15+Z15</f>
        <v>1154.0370945570248</v>
      </c>
      <c r="AC15" s="330"/>
      <c r="AD15" s="349">
        <f>AB15+X15+T15</f>
        <v>8323.527943853609</v>
      </c>
      <c r="AE15" s="350">
        <f>AA15+W15+S15</f>
        <v>1084.1037700300744</v>
      </c>
      <c r="AF15" s="349">
        <f>AD15-AE15</f>
        <v>7239.4241738235341</v>
      </c>
      <c r="AG15" s="330"/>
      <c r="AH15" s="349">
        <f t="shared" ref="AH15:AH25" si="3">AF15*$AH$7</f>
        <v>7651.1935715504005</v>
      </c>
      <c r="AI15" s="330"/>
      <c r="AJ15" s="349">
        <f>ROUNDUP(AH15,-2)</f>
        <v>7700</v>
      </c>
      <c r="AQ15" s="410"/>
      <c r="AR15" s="274"/>
    </row>
    <row r="16" spans="1:44" ht="24" customHeight="1" x14ac:dyDescent="0.2">
      <c r="B16" s="341"/>
      <c r="C16" s="341" t="s">
        <v>31</v>
      </c>
      <c r="D16" s="327"/>
      <c r="E16" s="342">
        <v>1978.3117699910154</v>
      </c>
      <c r="F16" s="343" t="s">
        <v>127</v>
      </c>
      <c r="G16" s="344">
        <v>78.099999999999994</v>
      </c>
      <c r="H16" s="330"/>
      <c r="I16" s="351">
        <f t="shared" si="1"/>
        <v>1.3393085787451986</v>
      </c>
      <c r="J16" s="346" t="s">
        <v>136</v>
      </c>
      <c r="K16" s="347">
        <f t="shared" ref="K16:K25" si="4">E16*I16</f>
        <v>2649.5699249815648</v>
      </c>
      <c r="L16" s="330"/>
      <c r="M16" s="348">
        <f t="shared" ref="M16:M25" si="5">$K16*$P$5</f>
        <v>132.47849624907823</v>
      </c>
      <c r="N16" s="348">
        <f t="shared" ref="N16:N25" si="6">$K16*$P$6</f>
        <v>238.46129324834081</v>
      </c>
      <c r="O16" s="348">
        <f t="shared" ref="O16:O25" si="7">$K16*$P$7</f>
        <v>132.47849624907823</v>
      </c>
      <c r="P16" s="349">
        <f t="shared" ref="P16:P25" si="8">O16+M16+N16</f>
        <v>503.4182857464973</v>
      </c>
      <c r="Q16" s="330"/>
      <c r="R16" s="350">
        <f t="shared" ref="R16:R25" si="9">+K16+P16</f>
        <v>3152.9882107280619</v>
      </c>
      <c r="S16" s="350">
        <f t="shared" ref="S16:S25" si="10">$R16*$T$7</f>
        <v>472.15998455652726</v>
      </c>
      <c r="T16" s="349">
        <f t="shared" ref="T16:T25" si="11">S16+R16</f>
        <v>3625.1481952845893</v>
      </c>
      <c r="U16" s="330"/>
      <c r="V16" s="350">
        <f t="shared" ref="V16:V25" si="12">R16*$X$7</f>
        <v>157.64941053640311</v>
      </c>
      <c r="W16" s="348">
        <f t="shared" ref="W16:W25" si="13">$V16*$T$7</f>
        <v>23.607999227826365</v>
      </c>
      <c r="X16" s="349">
        <f t="shared" ref="X16:X25" si="14">W16+V16</f>
        <v>181.25740976422946</v>
      </c>
      <c r="Y16" s="330"/>
      <c r="Z16" s="350">
        <f t="shared" ref="Z16:Z25" si="15">(T16+X16)*$AB$7</f>
        <v>532.89678470683464</v>
      </c>
      <c r="AA16" s="348">
        <f t="shared" ref="AA16:AA25" si="16">$Z16*$T$7</f>
        <v>79.801293509848477</v>
      </c>
      <c r="AB16" s="349">
        <f t="shared" ref="AB16:AB25" si="17">AA16+Z16</f>
        <v>612.69807821668314</v>
      </c>
      <c r="AC16" s="330"/>
      <c r="AD16" s="349">
        <f t="shared" ref="AD16:AD25" si="18">AB16+X16+T16</f>
        <v>4419.1036832655018</v>
      </c>
      <c r="AE16" s="350">
        <f t="shared" ref="AE16:AE25" si="19">AA16+W16+S16</f>
        <v>575.56927729420215</v>
      </c>
      <c r="AF16" s="349">
        <f t="shared" ref="AF16:AF25" si="20">AD16-AE16</f>
        <v>3843.5344059712997</v>
      </c>
      <c r="AG16" s="330"/>
      <c r="AH16" s="349">
        <f t="shared" si="3"/>
        <v>4062.1498385649402</v>
      </c>
      <c r="AI16" s="330"/>
      <c r="AJ16" s="349">
        <f>ROUNDUP(AH16,-2)</f>
        <v>4100</v>
      </c>
      <c r="AQ16" s="410"/>
      <c r="AR16" s="274"/>
    </row>
    <row r="17" spans="1:44" ht="24" customHeight="1" x14ac:dyDescent="0.2">
      <c r="A17" s="352"/>
      <c r="B17" s="341"/>
      <c r="C17" s="341" t="s">
        <v>4</v>
      </c>
      <c r="D17" s="327"/>
      <c r="E17" s="342">
        <v>1837.5387123064381</v>
      </c>
      <c r="F17" s="343" t="s">
        <v>127</v>
      </c>
      <c r="G17" s="344">
        <v>78.099999999999994</v>
      </c>
      <c r="H17" s="330"/>
      <c r="I17" s="351">
        <f t="shared" si="1"/>
        <v>1.3393085787451986</v>
      </c>
      <c r="J17" s="346" t="s">
        <v>136</v>
      </c>
      <c r="K17" s="347">
        <f t="shared" si="4"/>
        <v>2461.0313611684182</v>
      </c>
      <c r="L17" s="330"/>
      <c r="M17" s="348">
        <f t="shared" si="5"/>
        <v>123.05156805842091</v>
      </c>
      <c r="N17" s="348">
        <f t="shared" si="6"/>
        <v>221.49282250515765</v>
      </c>
      <c r="O17" s="348">
        <f t="shared" si="7"/>
        <v>123.05156805842091</v>
      </c>
      <c r="P17" s="349">
        <f t="shared" si="8"/>
        <v>467.59595862199944</v>
      </c>
      <c r="Q17" s="330"/>
      <c r="R17" s="350">
        <f t="shared" si="9"/>
        <v>2928.6273197904175</v>
      </c>
      <c r="S17" s="350">
        <f t="shared" si="10"/>
        <v>438.561941138615</v>
      </c>
      <c r="T17" s="349">
        <f t="shared" si="11"/>
        <v>3367.1892609290326</v>
      </c>
      <c r="U17" s="330"/>
      <c r="V17" s="350">
        <f t="shared" si="12"/>
        <v>146.43136598952088</v>
      </c>
      <c r="W17" s="348">
        <f t="shared" si="13"/>
        <v>21.928097056930753</v>
      </c>
      <c r="X17" s="349">
        <f t="shared" si="14"/>
        <v>168.35946304645165</v>
      </c>
      <c r="Y17" s="330"/>
      <c r="Z17" s="350">
        <f t="shared" si="15"/>
        <v>494.97682135656788</v>
      </c>
      <c r="AA17" s="348">
        <f t="shared" si="16"/>
        <v>74.122778998146032</v>
      </c>
      <c r="AB17" s="349">
        <f t="shared" si="17"/>
        <v>569.09960035471386</v>
      </c>
      <c r="AC17" s="330"/>
      <c r="AD17" s="349">
        <f t="shared" si="18"/>
        <v>4104.6483243301982</v>
      </c>
      <c r="AE17" s="350">
        <f t="shared" si="19"/>
        <v>534.61281719369174</v>
      </c>
      <c r="AF17" s="349">
        <f t="shared" si="20"/>
        <v>3570.0355071365066</v>
      </c>
      <c r="AG17" s="330"/>
      <c r="AH17" s="349">
        <f t="shared" si="3"/>
        <v>3773.0946642380472</v>
      </c>
      <c r="AI17" s="330"/>
      <c r="AJ17" s="349">
        <f>ROUNDUP(AH17,-2)</f>
        <v>3800</v>
      </c>
      <c r="AQ17" s="410"/>
      <c r="AR17" s="274"/>
    </row>
    <row r="18" spans="1:44" ht="24" customHeight="1" x14ac:dyDescent="0.2">
      <c r="A18" s="352"/>
      <c r="B18" s="341"/>
      <c r="C18" s="341" t="s">
        <v>5</v>
      </c>
      <c r="D18" s="327"/>
      <c r="E18" s="342">
        <v>1807.1290751808858</v>
      </c>
      <c r="F18" s="343" t="s">
        <v>127</v>
      </c>
      <c r="G18" s="344">
        <v>78.099999999999994</v>
      </c>
      <c r="H18" s="330"/>
      <c r="I18" s="351">
        <f t="shared" si="1"/>
        <v>1.3393085787451986</v>
      </c>
      <c r="J18" s="346" t="s">
        <v>136</v>
      </c>
      <c r="K18" s="347">
        <f t="shared" si="4"/>
        <v>2420.3034732896372</v>
      </c>
      <c r="L18" s="330"/>
      <c r="M18" s="348">
        <f t="shared" si="5"/>
        <v>121.01517366448186</v>
      </c>
      <c r="N18" s="348">
        <f t="shared" si="6"/>
        <v>217.82731259606734</v>
      </c>
      <c r="O18" s="348">
        <f t="shared" si="7"/>
        <v>121.01517366448186</v>
      </c>
      <c r="P18" s="349">
        <f t="shared" si="8"/>
        <v>459.85765992503104</v>
      </c>
      <c r="Q18" s="330"/>
      <c r="R18" s="350">
        <f t="shared" si="9"/>
        <v>2880.1611332146681</v>
      </c>
      <c r="S18" s="350">
        <f t="shared" si="10"/>
        <v>431.30412969889653</v>
      </c>
      <c r="T18" s="349">
        <f t="shared" si="11"/>
        <v>3311.4652629135644</v>
      </c>
      <c r="U18" s="330"/>
      <c r="V18" s="350">
        <f t="shared" si="12"/>
        <v>144.00805666073342</v>
      </c>
      <c r="W18" s="348">
        <f t="shared" si="13"/>
        <v>21.565206484944827</v>
      </c>
      <c r="X18" s="349">
        <f t="shared" si="14"/>
        <v>165.57326314567825</v>
      </c>
      <c r="Y18" s="330"/>
      <c r="Z18" s="350">
        <f t="shared" si="15"/>
        <v>486.78539364829402</v>
      </c>
      <c r="AA18" s="348">
        <f t="shared" si="16"/>
        <v>72.896112698832027</v>
      </c>
      <c r="AB18" s="349">
        <f t="shared" si="17"/>
        <v>559.68150634712606</v>
      </c>
      <c r="AC18" s="330"/>
      <c r="AD18" s="349">
        <f t="shared" si="18"/>
        <v>4036.7200324063688</v>
      </c>
      <c r="AE18" s="350">
        <f t="shared" si="19"/>
        <v>525.76544888267335</v>
      </c>
      <c r="AF18" s="349">
        <f t="shared" si="20"/>
        <v>3510.9545835236954</v>
      </c>
      <c r="AG18" s="330"/>
      <c r="AH18" s="349">
        <f t="shared" si="3"/>
        <v>3710.653291541294</v>
      </c>
      <c r="AI18" s="330"/>
      <c r="AJ18" s="349">
        <f t="shared" ref="AJ18:AJ25" si="21">ROUNDUP(AH18,-2)</f>
        <v>3800</v>
      </c>
      <c r="AQ18" s="410"/>
      <c r="AR18" s="274"/>
    </row>
    <row r="19" spans="1:44" ht="24" customHeight="1" x14ac:dyDescent="0.2">
      <c r="A19" s="352"/>
      <c r="B19" s="341"/>
      <c r="C19" s="341" t="s">
        <v>32</v>
      </c>
      <c r="D19" s="327"/>
      <c r="E19" s="342">
        <v>2800</v>
      </c>
      <c r="F19" s="343" t="s">
        <v>127</v>
      </c>
      <c r="G19" s="344">
        <v>78.099999999999994</v>
      </c>
      <c r="H19" s="330"/>
      <c r="I19" s="351">
        <f t="shared" si="1"/>
        <v>1.3393085787451986</v>
      </c>
      <c r="J19" s="346" t="s">
        <v>136</v>
      </c>
      <c r="K19" s="347">
        <f t="shared" si="4"/>
        <v>3750.0640204865563</v>
      </c>
      <c r="L19" s="330"/>
      <c r="M19" s="348">
        <f t="shared" si="5"/>
        <v>187.50320102432784</v>
      </c>
      <c r="N19" s="348">
        <f t="shared" si="6"/>
        <v>337.50576184379003</v>
      </c>
      <c r="O19" s="348">
        <f t="shared" si="7"/>
        <v>187.50320102432784</v>
      </c>
      <c r="P19" s="349">
        <f t="shared" si="8"/>
        <v>712.51216389244564</v>
      </c>
      <c r="Q19" s="330"/>
      <c r="R19" s="350">
        <f t="shared" si="9"/>
        <v>4462.5761843790024</v>
      </c>
      <c r="S19" s="350">
        <f t="shared" si="10"/>
        <v>668.27078361075553</v>
      </c>
      <c r="T19" s="349">
        <f t="shared" si="11"/>
        <v>5130.846967989758</v>
      </c>
      <c r="U19" s="330"/>
      <c r="V19" s="350">
        <f t="shared" si="12"/>
        <v>223.12880921895012</v>
      </c>
      <c r="W19" s="348">
        <f t="shared" si="13"/>
        <v>33.413539180537782</v>
      </c>
      <c r="X19" s="349">
        <f t="shared" si="14"/>
        <v>256.54234839948788</v>
      </c>
      <c r="Y19" s="330"/>
      <c r="Z19" s="350">
        <f t="shared" si="15"/>
        <v>754.23450429449451</v>
      </c>
      <c r="AA19" s="348">
        <f t="shared" si="16"/>
        <v>112.94661701810055</v>
      </c>
      <c r="AB19" s="349">
        <f t="shared" si="17"/>
        <v>867.18112131259511</v>
      </c>
      <c r="AC19" s="330"/>
      <c r="AD19" s="349">
        <f t="shared" si="18"/>
        <v>6254.570437701841</v>
      </c>
      <c r="AE19" s="350">
        <f t="shared" si="19"/>
        <v>814.63093980939379</v>
      </c>
      <c r="AF19" s="349">
        <f t="shared" si="20"/>
        <v>5439.9394978924474</v>
      </c>
      <c r="AG19" s="330"/>
      <c r="AH19" s="349">
        <f t="shared" si="3"/>
        <v>5749.3564566081977</v>
      </c>
      <c r="AI19" s="330"/>
      <c r="AJ19" s="349">
        <f t="shared" si="21"/>
        <v>5800</v>
      </c>
      <c r="AQ19" s="410"/>
      <c r="AR19" s="274"/>
    </row>
    <row r="20" spans="1:44" ht="24" customHeight="1" x14ac:dyDescent="0.2">
      <c r="A20" s="352"/>
      <c r="B20" s="341"/>
      <c r="C20" s="341" t="s">
        <v>33</v>
      </c>
      <c r="D20" s="327"/>
      <c r="E20" s="342">
        <v>1734</v>
      </c>
      <c r="F20" s="620" t="s">
        <v>384</v>
      </c>
      <c r="G20" s="344">
        <v>95.4</v>
      </c>
      <c r="H20" s="330"/>
      <c r="I20" s="351">
        <f t="shared" si="1"/>
        <v>1.0964360587002095</v>
      </c>
      <c r="J20" s="346" t="s">
        <v>136</v>
      </c>
      <c r="K20" s="347">
        <f t="shared" si="4"/>
        <v>1901.2201257861634</v>
      </c>
      <c r="L20" s="330"/>
      <c r="M20" s="348">
        <f t="shared" si="5"/>
        <v>95.061006289308182</v>
      </c>
      <c r="N20" s="348">
        <f t="shared" si="6"/>
        <v>171.10981132075469</v>
      </c>
      <c r="O20" s="348">
        <f t="shared" si="7"/>
        <v>95.061006289308182</v>
      </c>
      <c r="P20" s="349">
        <f t="shared" si="8"/>
        <v>361.23182389937108</v>
      </c>
      <c r="Q20" s="330"/>
      <c r="R20" s="350">
        <f t="shared" si="9"/>
        <v>2262.4519496855346</v>
      </c>
      <c r="S20" s="350">
        <f t="shared" si="10"/>
        <v>338.80217946540881</v>
      </c>
      <c r="T20" s="349">
        <f t="shared" si="11"/>
        <v>2601.2541291509433</v>
      </c>
      <c r="U20" s="330"/>
      <c r="V20" s="350">
        <f t="shared" si="12"/>
        <v>113.12259748427674</v>
      </c>
      <c r="W20" s="348">
        <f t="shared" si="13"/>
        <v>16.940108973270441</v>
      </c>
      <c r="X20" s="349">
        <f t="shared" si="14"/>
        <v>130.06270645754716</v>
      </c>
      <c r="Y20" s="330"/>
      <c r="Z20" s="350">
        <f t="shared" si="15"/>
        <v>382.38435698518873</v>
      </c>
      <c r="AA20" s="348">
        <f t="shared" si="16"/>
        <v>57.262057458532013</v>
      </c>
      <c r="AB20" s="349">
        <f t="shared" si="17"/>
        <v>439.64641444372074</v>
      </c>
      <c r="AC20" s="330"/>
      <c r="AD20" s="349">
        <f t="shared" si="18"/>
        <v>3170.9632500522112</v>
      </c>
      <c r="AE20" s="350">
        <f t="shared" si="19"/>
        <v>413.00434589721124</v>
      </c>
      <c r="AF20" s="349">
        <f t="shared" si="20"/>
        <v>2757.9589041549998</v>
      </c>
      <c r="AG20" s="330"/>
      <c r="AH20" s="349">
        <f t="shared" si="3"/>
        <v>2914.8281591747063</v>
      </c>
      <c r="AI20" s="330"/>
      <c r="AJ20" s="349">
        <f t="shared" si="21"/>
        <v>3000</v>
      </c>
      <c r="AQ20" s="410"/>
      <c r="AR20" s="274"/>
    </row>
    <row r="21" spans="1:44" ht="24" customHeight="1" x14ac:dyDescent="0.2">
      <c r="A21" s="352"/>
      <c r="B21" s="355"/>
      <c r="C21" s="356" t="s">
        <v>241</v>
      </c>
      <c r="D21" s="357"/>
      <c r="E21" s="358"/>
      <c r="F21" s="357"/>
      <c r="G21" s="357"/>
      <c r="H21" s="359"/>
      <c r="I21" s="357"/>
      <c r="J21" s="360"/>
      <c r="K21" s="361"/>
      <c r="L21" s="359"/>
      <c r="M21" s="362"/>
      <c r="N21" s="362"/>
      <c r="O21" s="362"/>
      <c r="P21" s="363"/>
      <c r="Q21" s="359"/>
      <c r="R21" s="364"/>
      <c r="S21" s="364"/>
      <c r="T21" s="363"/>
      <c r="U21" s="359"/>
      <c r="V21" s="364"/>
      <c r="W21" s="364"/>
      <c r="X21" s="363"/>
      <c r="Y21" s="359"/>
      <c r="Z21" s="364"/>
      <c r="AA21" s="364"/>
      <c r="AB21" s="363"/>
      <c r="AC21" s="359"/>
      <c r="AD21" s="363"/>
      <c r="AE21" s="364"/>
      <c r="AF21" s="365"/>
      <c r="AG21" s="359"/>
      <c r="AH21" s="363"/>
      <c r="AI21" s="359"/>
      <c r="AJ21" s="366"/>
      <c r="AQ21" s="410"/>
      <c r="AR21" s="274"/>
    </row>
    <row r="22" spans="1:44" ht="24" customHeight="1" x14ac:dyDescent="0.2">
      <c r="A22" s="306" t="s">
        <v>296</v>
      </c>
      <c r="B22" s="307"/>
      <c r="C22" s="308"/>
      <c r="D22" s="309"/>
      <c r="E22" s="367"/>
      <c r="F22" s="368"/>
      <c r="G22" s="368"/>
      <c r="H22" s="311"/>
      <c r="I22" s="368"/>
      <c r="J22" s="369"/>
      <c r="K22" s="370"/>
      <c r="L22" s="311"/>
      <c r="M22" s="314"/>
      <c r="N22" s="314"/>
      <c r="O22" s="314"/>
      <c r="P22" s="315"/>
      <c r="Q22" s="311"/>
      <c r="R22" s="316"/>
      <c r="S22" s="317"/>
      <c r="T22" s="317"/>
      <c r="U22" s="311"/>
      <c r="V22" s="318"/>
      <c r="W22" s="319"/>
      <c r="X22" s="320"/>
      <c r="Y22" s="311"/>
      <c r="Z22" s="321"/>
      <c r="AA22" s="319"/>
      <c r="AB22" s="320"/>
      <c r="AC22" s="311"/>
      <c r="AD22" s="322"/>
      <c r="AE22" s="319"/>
      <c r="AF22" s="317"/>
      <c r="AG22" s="311"/>
      <c r="AH22" s="323"/>
      <c r="AI22" s="311"/>
      <c r="AJ22" s="324"/>
      <c r="AQ22" s="410"/>
      <c r="AR22" s="274"/>
    </row>
    <row r="23" spans="1:44" ht="24" customHeight="1" x14ac:dyDescent="0.2">
      <c r="A23" s="325" t="s">
        <v>423</v>
      </c>
      <c r="B23" s="152"/>
      <c r="C23" s="326" t="s">
        <v>296</v>
      </c>
      <c r="D23" s="327"/>
      <c r="E23" s="328"/>
      <c r="F23" s="329"/>
      <c r="G23" s="327"/>
      <c r="H23" s="330"/>
      <c r="I23" s="327"/>
      <c r="J23" s="331"/>
      <c r="K23" s="332"/>
      <c r="L23" s="330"/>
      <c r="M23" s="333"/>
      <c r="N23" s="327"/>
      <c r="O23" s="327"/>
      <c r="P23" s="334"/>
      <c r="Q23" s="330"/>
      <c r="R23" s="335"/>
      <c r="S23" s="336"/>
      <c r="T23" s="337"/>
      <c r="U23" s="330"/>
      <c r="V23" s="335"/>
      <c r="W23" s="336"/>
      <c r="X23" s="337"/>
      <c r="Y23" s="330"/>
      <c r="Z23" s="335"/>
      <c r="AA23" s="336"/>
      <c r="AB23" s="337"/>
      <c r="AC23" s="330"/>
      <c r="AD23" s="335"/>
      <c r="AE23" s="336"/>
      <c r="AF23" s="338"/>
      <c r="AG23" s="330"/>
      <c r="AH23" s="339"/>
      <c r="AI23" s="330"/>
      <c r="AJ23" s="339"/>
      <c r="AQ23" s="693"/>
      <c r="AR23" s="694"/>
    </row>
    <row r="24" spans="1:44" ht="24" customHeight="1" x14ac:dyDescent="0.2">
      <c r="A24" s="325"/>
      <c r="B24" s="152"/>
      <c r="C24" s="326"/>
      <c r="D24" s="327"/>
      <c r="E24" s="328"/>
      <c r="F24" s="340"/>
      <c r="G24" s="327"/>
      <c r="H24" s="330"/>
      <c r="I24" s="327"/>
      <c r="J24" s="331"/>
      <c r="K24" s="332"/>
      <c r="L24" s="330"/>
      <c r="M24" s="333"/>
      <c r="N24" s="327"/>
      <c r="O24" s="327"/>
      <c r="P24" s="334"/>
      <c r="Q24" s="330"/>
      <c r="R24" s="335"/>
      <c r="S24" s="336"/>
      <c r="T24" s="337"/>
      <c r="U24" s="330"/>
      <c r="V24" s="335"/>
      <c r="W24" s="336"/>
      <c r="X24" s="337"/>
      <c r="Y24" s="330"/>
      <c r="Z24" s="335"/>
      <c r="AA24" s="336"/>
      <c r="AB24" s="337"/>
      <c r="AC24" s="330"/>
      <c r="AD24" s="335"/>
      <c r="AE24" s="336"/>
      <c r="AF24" s="338"/>
      <c r="AG24" s="330"/>
      <c r="AH24" s="339"/>
      <c r="AI24" s="330"/>
      <c r="AJ24" s="339"/>
      <c r="AQ24" s="253" t="s">
        <v>441</v>
      </c>
    </row>
    <row r="25" spans="1:44" ht="24" customHeight="1" x14ac:dyDescent="0.2">
      <c r="A25" s="325"/>
      <c r="B25" s="341"/>
      <c r="C25" s="341" t="s">
        <v>109</v>
      </c>
      <c r="D25" s="327"/>
      <c r="E25" s="688">
        <v>9000</v>
      </c>
      <c r="F25" s="343" t="s">
        <v>442</v>
      </c>
      <c r="G25" s="344">
        <v>104.6</v>
      </c>
      <c r="H25" s="330"/>
      <c r="I25" s="687">
        <f t="shared" si="1"/>
        <v>1</v>
      </c>
      <c r="J25" s="346" t="s">
        <v>136</v>
      </c>
      <c r="K25" s="347">
        <f t="shared" si="4"/>
        <v>9000</v>
      </c>
      <c r="L25" s="330"/>
      <c r="M25" s="348">
        <f t="shared" si="5"/>
        <v>450</v>
      </c>
      <c r="N25" s="348">
        <f t="shared" si="6"/>
        <v>810</v>
      </c>
      <c r="O25" s="348">
        <f t="shared" si="7"/>
        <v>450</v>
      </c>
      <c r="P25" s="349">
        <f t="shared" si="8"/>
        <v>1710</v>
      </c>
      <c r="Q25" s="330"/>
      <c r="R25" s="350">
        <f t="shared" si="9"/>
        <v>10710</v>
      </c>
      <c r="S25" s="350">
        <f t="shared" si="10"/>
        <v>1603.8225</v>
      </c>
      <c r="T25" s="349">
        <f t="shared" si="11"/>
        <v>12313.8225</v>
      </c>
      <c r="U25" s="330"/>
      <c r="V25" s="350">
        <f t="shared" si="12"/>
        <v>535.5</v>
      </c>
      <c r="W25" s="348">
        <f t="shared" si="13"/>
        <v>80.191125</v>
      </c>
      <c r="X25" s="349">
        <f t="shared" si="14"/>
        <v>615.69112500000006</v>
      </c>
      <c r="Y25" s="330"/>
      <c r="Z25" s="350">
        <f t="shared" si="15"/>
        <v>1810.1319075000001</v>
      </c>
      <c r="AA25" s="348">
        <f t="shared" si="16"/>
        <v>271.06725314812502</v>
      </c>
      <c r="AB25" s="349">
        <f t="shared" si="17"/>
        <v>2081.1991606481251</v>
      </c>
      <c r="AC25" s="330"/>
      <c r="AD25" s="349">
        <f t="shared" si="18"/>
        <v>15010.712785648126</v>
      </c>
      <c r="AE25" s="350">
        <f t="shared" si="19"/>
        <v>1955.0808781481251</v>
      </c>
      <c r="AF25" s="349">
        <f t="shared" si="20"/>
        <v>13055.631907500001</v>
      </c>
      <c r="AG25" s="330"/>
      <c r="AH25" s="349">
        <f t="shared" si="3"/>
        <v>13798.219930858719</v>
      </c>
      <c r="AI25" s="330"/>
      <c r="AJ25" s="349">
        <f t="shared" si="21"/>
        <v>13800</v>
      </c>
      <c r="AQ25" s="342">
        <v>4100</v>
      </c>
      <c r="AR25" s="620" t="s">
        <v>146</v>
      </c>
    </row>
    <row r="26" spans="1:44" ht="24" customHeight="1" x14ac:dyDescent="0.2">
      <c r="A26" s="325"/>
      <c r="B26" s="341"/>
      <c r="C26" s="353"/>
      <c r="D26" s="327"/>
      <c r="E26" s="342"/>
      <c r="F26" s="343"/>
      <c r="G26" s="344"/>
      <c r="H26" s="330"/>
      <c r="I26" s="354"/>
      <c r="J26" s="346"/>
      <c r="K26" s="347"/>
      <c r="L26" s="330"/>
      <c r="M26" s="348"/>
      <c r="N26" s="348"/>
      <c r="O26" s="348"/>
      <c r="P26" s="349"/>
      <c r="Q26" s="330"/>
      <c r="R26" s="350"/>
      <c r="S26" s="350"/>
      <c r="T26" s="349"/>
      <c r="U26" s="330"/>
      <c r="V26" s="350"/>
      <c r="W26" s="348"/>
      <c r="X26" s="349"/>
      <c r="Y26" s="330"/>
      <c r="Z26" s="350"/>
      <c r="AA26" s="348"/>
      <c r="AB26" s="349"/>
      <c r="AC26" s="330"/>
      <c r="AD26" s="349"/>
      <c r="AE26" s="350"/>
      <c r="AF26" s="349"/>
      <c r="AG26" s="330"/>
      <c r="AH26" s="349"/>
      <c r="AI26" s="330"/>
      <c r="AJ26" s="349"/>
      <c r="AQ26" s="342"/>
      <c r="AR26" s="343"/>
    </row>
    <row r="27" spans="1:44" ht="24" customHeight="1" x14ac:dyDescent="0.2">
      <c r="A27" s="352"/>
      <c r="B27" s="355"/>
      <c r="C27" s="356" t="s">
        <v>241</v>
      </c>
      <c r="D27" s="357"/>
      <c r="E27" s="358"/>
      <c r="F27" s="357"/>
      <c r="G27" s="357"/>
      <c r="H27" s="359"/>
      <c r="I27" s="357"/>
      <c r="J27" s="360"/>
      <c r="K27" s="361"/>
      <c r="L27" s="359"/>
      <c r="M27" s="362"/>
      <c r="N27" s="362"/>
      <c r="O27" s="362"/>
      <c r="P27" s="363"/>
      <c r="Q27" s="359"/>
      <c r="R27" s="364"/>
      <c r="S27" s="364"/>
      <c r="T27" s="363"/>
      <c r="U27" s="359"/>
      <c r="V27" s="364"/>
      <c r="W27" s="364"/>
      <c r="X27" s="363"/>
      <c r="Y27" s="359"/>
      <c r="Z27" s="364"/>
      <c r="AA27" s="364"/>
      <c r="AB27" s="363"/>
      <c r="AC27" s="359"/>
      <c r="AD27" s="363"/>
      <c r="AE27" s="364"/>
      <c r="AF27" s="365"/>
      <c r="AG27" s="359"/>
      <c r="AH27" s="363"/>
      <c r="AI27" s="359"/>
      <c r="AJ27" s="366"/>
      <c r="AQ27" s="358"/>
      <c r="AR27" s="357"/>
    </row>
    <row r="28" spans="1:44" ht="24" customHeight="1" x14ac:dyDescent="0.2">
      <c r="A28" s="325" t="s">
        <v>422</v>
      </c>
      <c r="B28" s="152"/>
      <c r="C28" s="326" t="s">
        <v>296</v>
      </c>
      <c r="D28" s="327"/>
      <c r="E28" s="328"/>
      <c r="F28" s="329"/>
      <c r="G28" s="327"/>
      <c r="H28" s="330"/>
      <c r="I28" s="327"/>
      <c r="J28" s="331"/>
      <c r="K28" s="332"/>
      <c r="L28" s="330"/>
      <c r="M28" s="333"/>
      <c r="N28" s="327"/>
      <c r="O28" s="327"/>
      <c r="P28" s="334"/>
      <c r="Q28" s="330"/>
      <c r="R28" s="335"/>
      <c r="S28" s="336"/>
      <c r="T28" s="337"/>
      <c r="U28" s="330"/>
      <c r="V28" s="335"/>
      <c r="W28" s="336"/>
      <c r="X28" s="337"/>
      <c r="Y28" s="330"/>
      <c r="Z28" s="335"/>
      <c r="AA28" s="336"/>
      <c r="AB28" s="337"/>
      <c r="AC28" s="330"/>
      <c r="AD28" s="335"/>
      <c r="AE28" s="336"/>
      <c r="AF28" s="338"/>
      <c r="AG28" s="330"/>
      <c r="AH28" s="339"/>
      <c r="AI28" s="330"/>
      <c r="AJ28" s="339"/>
      <c r="AQ28" s="328"/>
      <c r="AR28" s="329"/>
    </row>
    <row r="29" spans="1:44" ht="24" customHeight="1" x14ac:dyDescent="0.2">
      <c r="A29" s="325"/>
      <c r="B29" s="152"/>
      <c r="C29" s="326"/>
      <c r="D29" s="327"/>
      <c r="E29" s="328"/>
      <c r="F29" s="340"/>
      <c r="G29" s="327"/>
      <c r="H29" s="330"/>
      <c r="I29" s="327"/>
      <c r="J29" s="331"/>
      <c r="K29" s="332"/>
      <c r="L29" s="330"/>
      <c r="M29" s="333"/>
      <c r="N29" s="327"/>
      <c r="O29" s="327"/>
      <c r="P29" s="334"/>
      <c r="Q29" s="330"/>
      <c r="R29" s="335"/>
      <c r="S29" s="336"/>
      <c r="T29" s="337"/>
      <c r="U29" s="330"/>
      <c r="V29" s="335"/>
      <c r="W29" s="336"/>
      <c r="X29" s="337"/>
      <c r="Y29" s="330"/>
      <c r="Z29" s="335"/>
      <c r="AA29" s="336"/>
      <c r="AB29" s="337"/>
      <c r="AC29" s="330"/>
      <c r="AD29" s="335"/>
      <c r="AE29" s="336"/>
      <c r="AF29" s="338"/>
      <c r="AG29" s="330"/>
      <c r="AH29" s="339"/>
      <c r="AI29" s="330"/>
      <c r="AJ29" s="339"/>
      <c r="AQ29" s="328"/>
      <c r="AR29" s="340"/>
    </row>
    <row r="30" spans="1:44" ht="24" customHeight="1" x14ac:dyDescent="0.2">
      <c r="A30" s="325" t="s">
        <v>421</v>
      </c>
      <c r="B30" s="341"/>
      <c r="C30" s="353" t="s">
        <v>254</v>
      </c>
      <c r="D30" s="327"/>
      <c r="E30" s="342">
        <v>1500</v>
      </c>
      <c r="F30" s="343" t="s">
        <v>442</v>
      </c>
      <c r="G30" s="344">
        <v>104.6</v>
      </c>
      <c r="H30" s="330"/>
      <c r="I30" s="687">
        <f t="shared" ref="I30" si="22">IFERROR($K$7/G30,1)</f>
        <v>1</v>
      </c>
      <c r="J30" s="346" t="s">
        <v>136</v>
      </c>
      <c r="K30" s="347">
        <f t="shared" ref="K30" si="23">E30*I30</f>
        <v>1500</v>
      </c>
      <c r="L30" s="330"/>
      <c r="M30" s="348">
        <f t="shared" ref="M30" si="24">$K30*$P$5</f>
        <v>75</v>
      </c>
      <c r="N30" s="348">
        <f t="shared" ref="N30" si="25">$K30*$P$6</f>
        <v>135</v>
      </c>
      <c r="O30" s="348">
        <f t="shared" ref="O30" si="26">$K30*$P$7</f>
        <v>75</v>
      </c>
      <c r="P30" s="349">
        <f t="shared" ref="P30" si="27">O30+M30+N30</f>
        <v>285</v>
      </c>
      <c r="Q30" s="330"/>
      <c r="R30" s="350">
        <f t="shared" ref="R30" si="28">+K30+P30</f>
        <v>1785</v>
      </c>
      <c r="S30" s="350">
        <f t="shared" ref="S30" si="29">$R30*$T$7</f>
        <v>267.30374999999998</v>
      </c>
      <c r="T30" s="349">
        <f t="shared" ref="T30" si="30">S30+R30</f>
        <v>2052.30375</v>
      </c>
      <c r="U30" s="330"/>
      <c r="V30" s="350">
        <f t="shared" ref="V30" si="31">R30*$X$7</f>
        <v>89.25</v>
      </c>
      <c r="W30" s="348">
        <f t="shared" ref="W30" si="32">$V30*$T$7</f>
        <v>13.365187499999999</v>
      </c>
      <c r="X30" s="349">
        <f t="shared" ref="X30" si="33">W30+V30</f>
        <v>102.6151875</v>
      </c>
      <c r="Y30" s="330"/>
      <c r="Z30" s="350">
        <f t="shared" ref="Z30" si="34">(T30+X30)*$AB$7</f>
        <v>301.68865125000002</v>
      </c>
      <c r="AA30" s="348">
        <f t="shared" ref="AA30" si="35">$Z30*$T$7</f>
        <v>45.177875524687501</v>
      </c>
      <c r="AB30" s="349">
        <f t="shared" ref="AB30" si="36">AA30+Z30</f>
        <v>346.86652677468754</v>
      </c>
      <c r="AC30" s="330"/>
      <c r="AD30" s="349">
        <f t="shared" ref="AD30" si="37">AB30+X30+T30</f>
        <v>2501.7854642746875</v>
      </c>
      <c r="AE30" s="350">
        <f t="shared" ref="AE30" si="38">AA30+W30+S30</f>
        <v>325.84681302468749</v>
      </c>
      <c r="AF30" s="349">
        <f t="shared" ref="AF30" si="39">AD30-AE30</f>
        <v>2175.93865125</v>
      </c>
      <c r="AG30" s="330"/>
      <c r="AH30" s="349">
        <f t="shared" ref="AH30" si="40">AF30*$AH$7</f>
        <v>2299.7033218097863</v>
      </c>
      <c r="AI30" s="330"/>
      <c r="AJ30" s="349">
        <f t="shared" ref="AJ30" si="41">ROUNDUP(AH30,-2)</f>
        <v>2300</v>
      </c>
      <c r="AQ30" s="342">
        <v>1500</v>
      </c>
      <c r="AR30" s="343" t="s">
        <v>29</v>
      </c>
    </row>
    <row r="31" spans="1:44" ht="24" customHeight="1" x14ac:dyDescent="0.2">
      <c r="A31" s="325"/>
      <c r="B31" s="341"/>
      <c r="C31" s="353"/>
      <c r="D31" s="327"/>
      <c r="E31" s="342"/>
      <c r="F31" s="343"/>
      <c r="G31" s="344"/>
      <c r="H31" s="330"/>
      <c r="I31" s="354"/>
      <c r="J31" s="346"/>
      <c r="K31" s="347"/>
      <c r="L31" s="330"/>
      <c r="M31" s="348"/>
      <c r="N31" s="348"/>
      <c r="O31" s="348"/>
      <c r="P31" s="349"/>
      <c r="Q31" s="330"/>
      <c r="R31" s="350"/>
      <c r="S31" s="350"/>
      <c r="T31" s="349"/>
      <c r="U31" s="330"/>
      <c r="V31" s="350"/>
      <c r="W31" s="348"/>
      <c r="X31" s="349"/>
      <c r="Y31" s="330"/>
      <c r="Z31" s="350"/>
      <c r="AA31" s="348"/>
      <c r="AB31" s="349"/>
      <c r="AC31" s="330"/>
      <c r="AD31" s="349"/>
      <c r="AE31" s="350"/>
      <c r="AF31" s="349"/>
      <c r="AG31" s="330"/>
      <c r="AH31" s="349"/>
      <c r="AI31" s="330"/>
      <c r="AJ31" s="349"/>
      <c r="AQ31" s="342"/>
      <c r="AR31" s="343"/>
    </row>
    <row r="32" spans="1:44" ht="24" customHeight="1" x14ac:dyDescent="0.2">
      <c r="A32" s="352"/>
      <c r="B32" s="355"/>
      <c r="C32" s="356" t="s">
        <v>241</v>
      </c>
      <c r="D32" s="357"/>
      <c r="E32" s="358"/>
      <c r="F32" s="357"/>
      <c r="G32" s="357"/>
      <c r="H32" s="359"/>
      <c r="I32" s="357"/>
      <c r="J32" s="360"/>
      <c r="K32" s="361"/>
      <c r="L32" s="359"/>
      <c r="M32" s="362"/>
      <c r="N32" s="362"/>
      <c r="O32" s="362"/>
      <c r="P32" s="363"/>
      <c r="Q32" s="359"/>
      <c r="R32" s="364"/>
      <c r="S32" s="364"/>
      <c r="T32" s="363"/>
      <c r="U32" s="359"/>
      <c r="V32" s="364"/>
      <c r="W32" s="364"/>
      <c r="X32" s="363"/>
      <c r="Y32" s="359"/>
      <c r="Z32" s="364"/>
      <c r="AA32" s="364"/>
      <c r="AB32" s="363"/>
      <c r="AC32" s="359"/>
      <c r="AD32" s="363"/>
      <c r="AE32" s="364"/>
      <c r="AF32" s="365"/>
      <c r="AG32" s="359"/>
      <c r="AH32" s="363"/>
      <c r="AI32" s="359"/>
      <c r="AJ32" s="366"/>
      <c r="AQ32" s="358"/>
      <c r="AR32" s="357"/>
    </row>
    <row r="33" spans="1:44" ht="24" customHeight="1" x14ac:dyDescent="0.2">
      <c r="A33" s="306" t="s">
        <v>152</v>
      </c>
      <c r="B33" s="307"/>
      <c r="C33" s="308"/>
      <c r="D33" s="309"/>
      <c r="E33" s="367"/>
      <c r="F33" s="368"/>
      <c r="G33" s="368"/>
      <c r="H33" s="311"/>
      <c r="I33" s="368"/>
      <c r="J33" s="369"/>
      <c r="K33" s="370"/>
      <c r="L33" s="311"/>
      <c r="M33" s="314"/>
      <c r="N33" s="314"/>
      <c r="O33" s="314"/>
      <c r="P33" s="315"/>
      <c r="Q33" s="311"/>
      <c r="R33" s="316"/>
      <c r="S33" s="317"/>
      <c r="T33" s="317"/>
      <c r="U33" s="311"/>
      <c r="V33" s="318"/>
      <c r="W33" s="319"/>
      <c r="X33" s="320"/>
      <c r="Y33" s="311"/>
      <c r="Z33" s="321"/>
      <c r="AA33" s="319"/>
      <c r="AB33" s="320"/>
      <c r="AC33" s="311"/>
      <c r="AD33" s="322"/>
      <c r="AE33" s="319"/>
      <c r="AF33" s="317"/>
      <c r="AG33" s="311"/>
      <c r="AH33" s="323"/>
      <c r="AI33" s="311"/>
      <c r="AJ33" s="324"/>
      <c r="AQ33" s="367"/>
      <c r="AR33" s="368"/>
    </row>
    <row r="34" spans="1:44" ht="24" customHeight="1" x14ac:dyDescent="0.2">
      <c r="A34" s="325"/>
      <c r="B34" s="152"/>
      <c r="C34" s="326" t="s">
        <v>278</v>
      </c>
      <c r="D34" s="327"/>
      <c r="E34" s="328"/>
      <c r="F34" s="329"/>
      <c r="G34" s="327"/>
      <c r="H34" s="330"/>
      <c r="I34" s="327"/>
      <c r="J34" s="331"/>
      <c r="K34" s="332"/>
      <c r="L34" s="330"/>
      <c r="M34" s="333"/>
      <c r="N34" s="327"/>
      <c r="O34" s="327"/>
      <c r="P34" s="334"/>
      <c r="Q34" s="330"/>
      <c r="R34" s="335"/>
      <c r="S34" s="336"/>
      <c r="T34" s="337"/>
      <c r="U34" s="330"/>
      <c r="V34" s="335"/>
      <c r="W34" s="336"/>
      <c r="X34" s="337"/>
      <c r="Y34" s="330"/>
      <c r="Z34" s="335"/>
      <c r="AA34" s="336"/>
      <c r="AB34" s="337"/>
      <c r="AC34" s="330"/>
      <c r="AD34" s="335"/>
      <c r="AE34" s="336"/>
      <c r="AF34" s="338"/>
      <c r="AG34" s="330"/>
      <c r="AH34" s="339"/>
      <c r="AI34" s="330"/>
      <c r="AJ34" s="339"/>
      <c r="AQ34" s="328"/>
      <c r="AR34" s="329"/>
    </row>
    <row r="35" spans="1:44" ht="24" customHeight="1" x14ac:dyDescent="0.2">
      <c r="A35" s="352"/>
      <c r="B35" s="152"/>
      <c r="C35" s="326"/>
      <c r="D35" s="327"/>
      <c r="E35" s="328"/>
      <c r="F35" s="340"/>
      <c r="G35" s="327"/>
      <c r="H35" s="330"/>
      <c r="I35" s="327"/>
      <c r="J35" s="331"/>
      <c r="K35" s="332"/>
      <c r="L35" s="330"/>
      <c r="M35" s="333"/>
      <c r="N35" s="327"/>
      <c r="O35" s="327"/>
      <c r="P35" s="334"/>
      <c r="Q35" s="330"/>
      <c r="R35" s="335"/>
      <c r="S35" s="336"/>
      <c r="T35" s="337"/>
      <c r="U35" s="330"/>
      <c r="V35" s="335"/>
      <c r="W35" s="336"/>
      <c r="X35" s="337"/>
      <c r="Y35" s="330"/>
      <c r="Z35" s="335"/>
      <c r="AA35" s="336"/>
      <c r="AB35" s="337"/>
      <c r="AC35" s="330"/>
      <c r="AD35" s="335"/>
      <c r="AE35" s="336"/>
      <c r="AF35" s="338"/>
      <c r="AG35" s="330"/>
      <c r="AH35" s="339"/>
      <c r="AI35" s="330"/>
      <c r="AJ35" s="339"/>
      <c r="AQ35" s="328"/>
      <c r="AR35" s="340"/>
    </row>
    <row r="36" spans="1:44" ht="24" customHeight="1" x14ac:dyDescent="0.2">
      <c r="A36" s="325" t="s">
        <v>247</v>
      </c>
      <c r="B36" s="341"/>
      <c r="C36" s="341" t="s">
        <v>149</v>
      </c>
      <c r="D36" s="327"/>
      <c r="E36" s="342">
        <v>158</v>
      </c>
      <c r="F36" s="343" t="s">
        <v>127</v>
      </c>
      <c r="G36" s="344">
        <v>78.099999999999994</v>
      </c>
      <c r="H36" s="330"/>
      <c r="I36" s="345">
        <f>IFERROR($K$7/G36,1)</f>
        <v>1.3393085787451986</v>
      </c>
      <c r="J36" s="346" t="s">
        <v>136</v>
      </c>
      <c r="K36" s="347">
        <f t="shared" ref="K36:K38" si="42">E36*I36</f>
        <v>211.61075544174139</v>
      </c>
      <c r="L36" s="371">
        <v>190</v>
      </c>
      <c r="M36" s="372">
        <f>$K36*$P$5</f>
        <v>10.580537772087069</v>
      </c>
      <c r="N36" s="372">
        <f>$K36*$P$6</f>
        <v>19.044967989756724</v>
      </c>
      <c r="O36" s="372">
        <f>$K36*$P$7</f>
        <v>10.580537772087069</v>
      </c>
      <c r="P36" s="349">
        <f>O36+M36+N36</f>
        <v>40.206043533930867</v>
      </c>
      <c r="Q36" s="330"/>
      <c r="R36" s="350">
        <f>+K36+P36</f>
        <v>251.81679897567227</v>
      </c>
      <c r="S36" s="350">
        <f>$R36*$T$7</f>
        <v>37.709565646606919</v>
      </c>
      <c r="T36" s="349">
        <f>S36+R36</f>
        <v>289.52636462227917</v>
      </c>
      <c r="U36" s="330"/>
      <c r="V36" s="350">
        <f t="shared" ref="V36:V38" si="43">R36*$X$7</f>
        <v>12.590839948783614</v>
      </c>
      <c r="W36" s="348">
        <f>$V36*$T$7</f>
        <v>1.8854782823303462</v>
      </c>
      <c r="X36" s="349">
        <f>W36+V36</f>
        <v>14.476318231113961</v>
      </c>
      <c r="Y36" s="330"/>
      <c r="Z36" s="350">
        <f>(T36+X36)*$AB$7</f>
        <v>42.560375599475044</v>
      </c>
      <c r="AA36" s="348">
        <f>$Z36*$T$7</f>
        <v>6.3734162460213879</v>
      </c>
      <c r="AB36" s="349">
        <f>AA36+Z36</f>
        <v>48.93379184549643</v>
      </c>
      <c r="AC36" s="330"/>
      <c r="AD36" s="349">
        <f>AB36+X36+T36</f>
        <v>352.93647469888958</v>
      </c>
      <c r="AE36" s="350">
        <f>AA36+W36+S36</f>
        <v>45.968460174958651</v>
      </c>
      <c r="AF36" s="349">
        <f>AD36-AE36</f>
        <v>306.96801452393095</v>
      </c>
      <c r="AG36" s="330"/>
      <c r="AH36" s="349">
        <f>AF36*$AH$7</f>
        <v>324.42797148003399</v>
      </c>
      <c r="AI36" s="330"/>
      <c r="AJ36" s="349">
        <f t="shared" ref="AJ36:AJ38" si="44">ROUNDUP(AH36,-2)</f>
        <v>400</v>
      </c>
      <c r="AQ36" s="342">
        <v>158</v>
      </c>
      <c r="AR36" s="343" t="s">
        <v>127</v>
      </c>
    </row>
    <row r="37" spans="1:44" ht="24" customHeight="1" x14ac:dyDescent="0.2">
      <c r="A37" s="325" t="s">
        <v>248</v>
      </c>
      <c r="B37" s="341"/>
      <c r="C37" s="341" t="s">
        <v>151</v>
      </c>
      <c r="D37" s="327"/>
      <c r="E37" s="342">
        <v>3581</v>
      </c>
      <c r="F37" s="343" t="s">
        <v>127</v>
      </c>
      <c r="G37" s="344">
        <v>78.099999999999994</v>
      </c>
      <c r="H37" s="330"/>
      <c r="I37" s="351">
        <f>IFERROR($K$7/G37,1)</f>
        <v>1.3393085787451986</v>
      </c>
      <c r="J37" s="346" t="s">
        <v>136</v>
      </c>
      <c r="K37" s="347">
        <f t="shared" si="42"/>
        <v>4796.0640204865558</v>
      </c>
      <c r="L37" s="371">
        <v>4300</v>
      </c>
      <c r="M37" s="372">
        <f t="shared" ref="M37:M38" si="45">$K37*$P$5</f>
        <v>239.80320102432779</v>
      </c>
      <c r="N37" s="372">
        <f t="shared" ref="N37:N38" si="46">$K37*$P$6</f>
        <v>431.64576184379001</v>
      </c>
      <c r="O37" s="372">
        <f t="shared" ref="O37:O38" si="47">$K37*$P$7</f>
        <v>239.80320102432779</v>
      </c>
      <c r="P37" s="349">
        <f t="shared" ref="P37:P38" si="48">O37+M37+N37</f>
        <v>911.25216389244565</v>
      </c>
      <c r="Q37" s="330"/>
      <c r="R37" s="350">
        <f t="shared" ref="R37:R38" si="49">+K37+P37</f>
        <v>5707.3161843790012</v>
      </c>
      <c r="S37" s="350">
        <f t="shared" ref="S37:S38" si="50">$R37*$T$7</f>
        <v>854.67059861075541</v>
      </c>
      <c r="T37" s="349">
        <f t="shared" ref="T37:T38" si="51">S37+R37</f>
        <v>6561.9867829897566</v>
      </c>
      <c r="U37" s="330"/>
      <c r="V37" s="350">
        <f t="shared" si="43"/>
        <v>285.36580921895006</v>
      </c>
      <c r="W37" s="348">
        <f t="shared" ref="W37:W38" si="52">$V37*$T$7</f>
        <v>42.73352993053777</v>
      </c>
      <c r="X37" s="349">
        <f t="shared" ref="X37:X38" si="53">W37+V37</f>
        <v>328.09933914948783</v>
      </c>
      <c r="Y37" s="330"/>
      <c r="Z37" s="350">
        <f t="shared" ref="Z37:Z38" si="54">(T37+X37)*$AB$7</f>
        <v>964.61205709949434</v>
      </c>
      <c r="AA37" s="348">
        <f t="shared" ref="AA37:AA38" si="55">$Z37*$T$7</f>
        <v>144.45065555064926</v>
      </c>
      <c r="AB37" s="349">
        <f t="shared" ref="AB37:AB38" si="56">AA37+Z37</f>
        <v>1109.0627126501436</v>
      </c>
      <c r="AC37" s="330"/>
      <c r="AD37" s="349">
        <f t="shared" ref="AD37:AD38" si="57">AB37+X37+T37</f>
        <v>7999.1488347893883</v>
      </c>
      <c r="AE37" s="350">
        <f t="shared" ref="AE37:AE38" si="58">AA37+W37+S37</f>
        <v>1041.8547840919425</v>
      </c>
      <c r="AF37" s="349">
        <f t="shared" ref="AF37:AF38" si="59">AD37-AE37</f>
        <v>6957.2940506974455</v>
      </c>
      <c r="AG37" s="330"/>
      <c r="AH37" s="349">
        <f>AF37*$AH$7</f>
        <v>7353.0162396835531</v>
      </c>
      <c r="AI37" s="330"/>
      <c r="AJ37" s="349">
        <f t="shared" si="44"/>
        <v>7400</v>
      </c>
      <c r="AQ37" s="342">
        <v>3581</v>
      </c>
      <c r="AR37" s="343" t="s">
        <v>127</v>
      </c>
    </row>
    <row r="38" spans="1:44" ht="24" customHeight="1" x14ac:dyDescent="0.2">
      <c r="A38" s="325"/>
      <c r="B38" s="341"/>
      <c r="C38" s="341" t="s">
        <v>150</v>
      </c>
      <c r="D38" s="327"/>
      <c r="E38" s="342">
        <v>30400</v>
      </c>
      <c r="F38" s="343" t="s">
        <v>127</v>
      </c>
      <c r="G38" s="344">
        <v>78.099999999999994</v>
      </c>
      <c r="H38" s="330"/>
      <c r="I38" s="351">
        <f>IFERROR($K$7/G38,1)</f>
        <v>1.3393085787451986</v>
      </c>
      <c r="J38" s="346" t="s">
        <v>136</v>
      </c>
      <c r="K38" s="347">
        <f t="shared" si="42"/>
        <v>40714.98079385404</v>
      </c>
      <c r="L38" s="371">
        <v>36500</v>
      </c>
      <c r="M38" s="372">
        <f t="shared" si="45"/>
        <v>2035.7490396927021</v>
      </c>
      <c r="N38" s="372">
        <f t="shared" si="46"/>
        <v>3664.3482714468632</v>
      </c>
      <c r="O38" s="372">
        <f t="shared" si="47"/>
        <v>2035.7490396927021</v>
      </c>
      <c r="P38" s="349">
        <f t="shared" si="48"/>
        <v>7735.8463508322675</v>
      </c>
      <c r="Q38" s="330"/>
      <c r="R38" s="350">
        <f t="shared" si="49"/>
        <v>48450.827144686307</v>
      </c>
      <c r="S38" s="350">
        <f t="shared" si="50"/>
        <v>7255.5113649167743</v>
      </c>
      <c r="T38" s="349">
        <f t="shared" si="51"/>
        <v>55706.338509603083</v>
      </c>
      <c r="U38" s="330"/>
      <c r="V38" s="350">
        <f t="shared" si="43"/>
        <v>2422.5413572343155</v>
      </c>
      <c r="W38" s="348">
        <f t="shared" si="52"/>
        <v>362.77556824583871</v>
      </c>
      <c r="X38" s="349">
        <f t="shared" si="53"/>
        <v>2785.3169254801542</v>
      </c>
      <c r="Y38" s="330"/>
      <c r="Z38" s="350">
        <f t="shared" si="54"/>
        <v>8188.8317609116539</v>
      </c>
      <c r="AA38" s="348">
        <f t="shared" si="55"/>
        <v>1226.2775561965202</v>
      </c>
      <c r="AB38" s="349">
        <f t="shared" si="56"/>
        <v>9415.1093171081739</v>
      </c>
      <c r="AC38" s="330"/>
      <c r="AD38" s="349">
        <f t="shared" si="57"/>
        <v>67906.764752191404</v>
      </c>
      <c r="AE38" s="350">
        <f t="shared" si="58"/>
        <v>8844.5644893591325</v>
      </c>
      <c r="AF38" s="349">
        <f t="shared" si="59"/>
        <v>59062.200262832273</v>
      </c>
      <c r="AG38" s="330"/>
      <c r="AH38" s="349">
        <f>AF38*$AH$7</f>
        <v>62421.584386031849</v>
      </c>
      <c r="AI38" s="330"/>
      <c r="AJ38" s="349">
        <f t="shared" si="44"/>
        <v>62500</v>
      </c>
      <c r="AQ38" s="342">
        <v>30400</v>
      </c>
      <c r="AR38" s="343" t="s">
        <v>127</v>
      </c>
    </row>
    <row r="39" spans="1:44" ht="24" customHeight="1" x14ac:dyDescent="0.2">
      <c r="A39" s="352"/>
      <c r="B39" s="355"/>
      <c r="C39" s="356" t="s">
        <v>241</v>
      </c>
      <c r="D39" s="357"/>
      <c r="E39" s="358"/>
      <c r="F39" s="357"/>
      <c r="G39" s="357"/>
      <c r="H39" s="359"/>
      <c r="I39" s="357"/>
      <c r="J39" s="360"/>
      <c r="K39" s="361"/>
      <c r="L39" s="359"/>
      <c r="M39" s="362"/>
      <c r="N39" s="362"/>
      <c r="O39" s="362"/>
      <c r="P39" s="363"/>
      <c r="Q39" s="359"/>
      <c r="R39" s="364"/>
      <c r="S39" s="364"/>
      <c r="T39" s="363"/>
      <c r="U39" s="359"/>
      <c r="V39" s="364"/>
      <c r="W39" s="364"/>
      <c r="X39" s="363"/>
      <c r="Y39" s="359"/>
      <c r="Z39" s="364"/>
      <c r="AA39" s="364"/>
      <c r="AB39" s="363"/>
      <c r="AC39" s="359"/>
      <c r="AD39" s="363"/>
      <c r="AE39" s="364"/>
      <c r="AF39" s="365"/>
      <c r="AG39" s="359"/>
      <c r="AH39" s="363"/>
      <c r="AI39" s="359"/>
      <c r="AJ39" s="366"/>
      <c r="AQ39" s="358"/>
      <c r="AR39" s="357"/>
    </row>
    <row r="40" spans="1:44" ht="24" customHeight="1" x14ac:dyDescent="0.2">
      <c r="A40" s="470" t="s">
        <v>311</v>
      </c>
      <c r="B40" s="152"/>
      <c r="C40" s="326" t="s">
        <v>310</v>
      </c>
      <c r="D40" s="327"/>
      <c r="E40" s="328"/>
      <c r="F40" s="329"/>
      <c r="G40" s="327"/>
      <c r="H40" s="330"/>
      <c r="I40" s="327"/>
      <c r="J40" s="331"/>
      <c r="K40" s="332"/>
      <c r="L40" s="330"/>
      <c r="M40" s="333"/>
      <c r="N40" s="327"/>
      <c r="O40" s="327"/>
      <c r="P40" s="334"/>
      <c r="Q40" s="330"/>
      <c r="R40" s="335"/>
      <c r="S40" s="336"/>
      <c r="T40" s="337"/>
      <c r="U40" s="330"/>
      <c r="V40" s="335"/>
      <c r="W40" s="336"/>
      <c r="X40" s="337"/>
      <c r="Y40" s="330"/>
      <c r="Z40" s="335"/>
      <c r="AA40" s="336"/>
      <c r="AB40" s="337"/>
      <c r="AC40" s="330"/>
      <c r="AD40" s="335"/>
      <c r="AE40" s="336"/>
      <c r="AF40" s="338"/>
      <c r="AG40" s="330"/>
      <c r="AH40" s="339"/>
      <c r="AI40" s="330"/>
      <c r="AJ40" s="339"/>
      <c r="AQ40" s="328"/>
      <c r="AR40" s="329"/>
    </row>
    <row r="41" spans="1:44" ht="24" customHeight="1" x14ac:dyDescent="0.2">
      <c r="A41" s="325"/>
      <c r="B41" s="152"/>
      <c r="C41" s="326"/>
      <c r="D41" s="327"/>
      <c r="E41" s="328"/>
      <c r="F41" s="340"/>
      <c r="G41" s="327"/>
      <c r="H41" s="330"/>
      <c r="I41" s="327"/>
      <c r="J41" s="331"/>
      <c r="K41" s="332"/>
      <c r="L41" s="330"/>
      <c r="M41" s="333"/>
      <c r="N41" s="327"/>
      <c r="O41" s="327"/>
      <c r="P41" s="334"/>
      <c r="Q41" s="330"/>
      <c r="R41" s="335"/>
      <c r="S41" s="336"/>
      <c r="T41" s="337"/>
      <c r="U41" s="330"/>
      <c r="V41" s="335"/>
      <c r="W41" s="336"/>
      <c r="X41" s="337"/>
      <c r="Y41" s="330"/>
      <c r="Z41" s="335"/>
      <c r="AA41" s="336"/>
      <c r="AB41" s="337"/>
      <c r="AC41" s="330"/>
      <c r="AD41" s="335"/>
      <c r="AE41" s="336"/>
      <c r="AF41" s="338"/>
      <c r="AG41" s="330"/>
      <c r="AH41" s="339"/>
      <c r="AI41" s="330"/>
      <c r="AJ41" s="339"/>
      <c r="AQ41" s="328"/>
      <c r="AR41" s="340"/>
    </row>
    <row r="42" spans="1:44" ht="24" customHeight="1" x14ac:dyDescent="0.2">
      <c r="A42" s="325" t="s">
        <v>409</v>
      </c>
      <c r="B42" s="341"/>
      <c r="C42" s="467" t="s">
        <v>312</v>
      </c>
      <c r="D42" s="327"/>
      <c r="E42" s="342">
        <v>95</v>
      </c>
      <c r="F42" s="343" t="s">
        <v>29</v>
      </c>
      <c r="G42" s="344">
        <v>95.7</v>
      </c>
      <c r="H42" s="330"/>
      <c r="I42" s="345">
        <f>IFERROR($K$7/G42,1)</f>
        <v>1.0929989550679204</v>
      </c>
      <c r="J42" s="346" t="s">
        <v>136</v>
      </c>
      <c r="K42" s="347">
        <f t="shared" ref="K42:K44" si="60">E42*I42</f>
        <v>103.83490073145244</v>
      </c>
      <c r="L42" s="371"/>
      <c r="M42" s="372">
        <f>$K42*$P$5</f>
        <v>5.1917450365726223</v>
      </c>
      <c r="N42" s="372">
        <f>$K42*$P$6</f>
        <v>9.3451410658307186</v>
      </c>
      <c r="O42" s="372">
        <f>$K42*$P$7</f>
        <v>5.1917450365726223</v>
      </c>
      <c r="P42" s="349">
        <f>O42+M42+N42</f>
        <v>19.728631138975963</v>
      </c>
      <c r="Q42" s="330"/>
      <c r="R42" s="350">
        <f>+K42+P42</f>
        <v>123.56353187042839</v>
      </c>
      <c r="S42" s="350">
        <f>$R42*$T$7</f>
        <v>18.503638897596652</v>
      </c>
      <c r="T42" s="349">
        <f>S42+R42</f>
        <v>142.06717076802505</v>
      </c>
      <c r="U42" s="330"/>
      <c r="V42" s="350">
        <f t="shared" ref="V42:V44" si="61">R42*$X$7</f>
        <v>6.1781765935214201</v>
      </c>
      <c r="W42" s="348">
        <f>$V42*$T$7</f>
        <v>0.92518194487983263</v>
      </c>
      <c r="X42" s="349">
        <f>W42+V42</f>
        <v>7.1033585384012525</v>
      </c>
      <c r="Y42" s="330"/>
      <c r="Z42" s="350">
        <f>(T42+X42)*$AB$7</f>
        <v>20.883874102899686</v>
      </c>
      <c r="AA42" s="348">
        <f>$Z42*$T$7</f>
        <v>3.1273601469092278</v>
      </c>
      <c r="AB42" s="349">
        <f>AA42+Z42</f>
        <v>24.011234249808915</v>
      </c>
      <c r="AC42" s="330"/>
      <c r="AD42" s="349">
        <f>AB42+X42+T42</f>
        <v>173.18176355623521</v>
      </c>
      <c r="AE42" s="350">
        <f>AA42+W42+S42</f>
        <v>22.556180989385712</v>
      </c>
      <c r="AF42" s="349">
        <f>AD42-AE42</f>
        <v>150.62558256684949</v>
      </c>
      <c r="AG42" s="330"/>
      <c r="AH42" s="349">
        <f>AF42*$AH$7</f>
        <v>159.1929774212737</v>
      </c>
      <c r="AI42" s="330"/>
      <c r="AJ42" s="374">
        <f>ROUNDUP(AH42,1)</f>
        <v>159.19999999999999</v>
      </c>
      <c r="AK42" s="375" t="s">
        <v>270</v>
      </c>
      <c r="AQ42" s="342">
        <v>95</v>
      </c>
      <c r="AR42" s="343" t="s">
        <v>29</v>
      </c>
    </row>
    <row r="43" spans="1:44" ht="24" customHeight="1" x14ac:dyDescent="0.2">
      <c r="A43" s="325" t="s">
        <v>409</v>
      </c>
      <c r="B43" s="341"/>
      <c r="C43" s="467" t="s">
        <v>313</v>
      </c>
      <c r="D43" s="327"/>
      <c r="E43" s="342">
        <v>196</v>
      </c>
      <c r="F43" s="343" t="s">
        <v>29</v>
      </c>
      <c r="G43" s="344">
        <v>95.7</v>
      </c>
      <c r="H43" s="330"/>
      <c r="I43" s="351">
        <f>IFERROR($K$7/G43,1)</f>
        <v>1.0929989550679204</v>
      </c>
      <c r="J43" s="346" t="s">
        <v>136</v>
      </c>
      <c r="K43" s="347">
        <f t="shared" si="60"/>
        <v>214.2277951933124</v>
      </c>
      <c r="L43" s="371"/>
      <c r="M43" s="372">
        <f t="shared" ref="M43:M44" si="62">$K43*$P$5</f>
        <v>10.711389759665622</v>
      </c>
      <c r="N43" s="372">
        <f t="shared" ref="N43:N44" si="63">$K43*$P$6</f>
        <v>19.280501567398115</v>
      </c>
      <c r="O43" s="372">
        <f t="shared" ref="O43:O44" si="64">$K43*$P$7</f>
        <v>10.711389759665622</v>
      </c>
      <c r="P43" s="349">
        <f t="shared" ref="P43:P44" si="65">O43+M43+N43</f>
        <v>40.703281086729362</v>
      </c>
      <c r="Q43" s="330"/>
      <c r="R43" s="350">
        <f t="shared" ref="R43:R44" si="66">+K43+P43</f>
        <v>254.93107628004176</v>
      </c>
      <c r="S43" s="350">
        <f t="shared" ref="S43:S44" si="67">$R43*$T$7</f>
        <v>38.175928672936251</v>
      </c>
      <c r="T43" s="349">
        <f t="shared" ref="T43:T44" si="68">S43+R43</f>
        <v>293.107004952978</v>
      </c>
      <c r="U43" s="330"/>
      <c r="V43" s="350">
        <f t="shared" si="61"/>
        <v>12.746553814002089</v>
      </c>
      <c r="W43" s="348">
        <f t="shared" ref="W43:W44" si="69">$V43*$T$7</f>
        <v>1.9087964336468128</v>
      </c>
      <c r="X43" s="349">
        <f t="shared" ref="X43:X44" si="70">W43+V43</f>
        <v>14.655350247648903</v>
      </c>
      <c r="Y43" s="330"/>
      <c r="Z43" s="350">
        <f t="shared" ref="Z43:Z44" si="71">(T43+X43)*$AB$7</f>
        <v>43.086729728087775</v>
      </c>
      <c r="AA43" s="348">
        <f t="shared" ref="AA43:AA44" si="72">$Z43*$T$7</f>
        <v>6.4522377767811436</v>
      </c>
      <c r="AB43" s="349">
        <f t="shared" ref="AB43:AB44" si="73">AA43+Z43</f>
        <v>49.538967504868921</v>
      </c>
      <c r="AC43" s="330"/>
      <c r="AD43" s="349">
        <f t="shared" ref="AD43:AD44" si="74">AB43+X43+T43</f>
        <v>357.30132270549581</v>
      </c>
      <c r="AE43" s="350">
        <f t="shared" ref="AE43:AE44" si="75">AA43+W43+S43</f>
        <v>46.536962883364211</v>
      </c>
      <c r="AF43" s="349">
        <f t="shared" ref="AF43:AF44" si="76">AD43-AE43</f>
        <v>310.76435982213161</v>
      </c>
      <c r="AG43" s="330"/>
      <c r="AH43" s="349">
        <f>AF43*$AH$7</f>
        <v>328.44024815336468</v>
      </c>
      <c r="AI43" s="330"/>
      <c r="AJ43" s="374">
        <f>ROUNDUP(AH43,1)</f>
        <v>328.5</v>
      </c>
      <c r="AK43" s="375" t="s">
        <v>270</v>
      </c>
      <c r="AQ43" s="342">
        <v>196</v>
      </c>
      <c r="AR43" s="343" t="s">
        <v>29</v>
      </c>
    </row>
    <row r="44" spans="1:44" ht="24" customHeight="1" x14ac:dyDescent="0.2">
      <c r="A44" s="325"/>
      <c r="B44" s="341"/>
      <c r="C44" s="341"/>
      <c r="D44" s="327"/>
      <c r="E44" s="342"/>
      <c r="F44" s="343"/>
      <c r="G44" s="344"/>
      <c r="H44" s="330"/>
      <c r="I44" s="351">
        <f>IFERROR($K$7/G44,1)</f>
        <v>1</v>
      </c>
      <c r="J44" s="346" t="s">
        <v>136</v>
      </c>
      <c r="K44" s="347">
        <f t="shared" si="60"/>
        <v>0</v>
      </c>
      <c r="L44" s="371"/>
      <c r="M44" s="372">
        <f t="shared" si="62"/>
        <v>0</v>
      </c>
      <c r="N44" s="372">
        <f t="shared" si="63"/>
        <v>0</v>
      </c>
      <c r="O44" s="372">
        <f t="shared" si="64"/>
        <v>0</v>
      </c>
      <c r="P44" s="349">
        <f t="shared" si="65"/>
        <v>0</v>
      </c>
      <c r="Q44" s="330"/>
      <c r="R44" s="350">
        <f t="shared" si="66"/>
        <v>0</v>
      </c>
      <c r="S44" s="350">
        <f t="shared" si="67"/>
        <v>0</v>
      </c>
      <c r="T44" s="349">
        <f t="shared" si="68"/>
        <v>0</v>
      </c>
      <c r="U44" s="330"/>
      <c r="V44" s="350">
        <f t="shared" si="61"/>
        <v>0</v>
      </c>
      <c r="W44" s="348">
        <f t="shared" si="69"/>
        <v>0</v>
      </c>
      <c r="X44" s="349">
        <f t="shared" si="70"/>
        <v>0</v>
      </c>
      <c r="Y44" s="330"/>
      <c r="Z44" s="350">
        <f t="shared" si="71"/>
        <v>0</v>
      </c>
      <c r="AA44" s="348">
        <f t="shared" si="72"/>
        <v>0</v>
      </c>
      <c r="AB44" s="349">
        <f t="shared" si="73"/>
        <v>0</v>
      </c>
      <c r="AC44" s="330"/>
      <c r="AD44" s="349">
        <f t="shared" si="74"/>
        <v>0</v>
      </c>
      <c r="AE44" s="350">
        <f t="shared" si="75"/>
        <v>0</v>
      </c>
      <c r="AF44" s="349">
        <f t="shared" si="76"/>
        <v>0</v>
      </c>
      <c r="AG44" s="330"/>
      <c r="AH44" s="349">
        <f>AF44*$AH$7</f>
        <v>0</v>
      </c>
      <c r="AI44" s="330"/>
      <c r="AJ44" s="349">
        <f t="shared" ref="AJ44" si="77">ROUNDUP(AH44,-2)</f>
        <v>0</v>
      </c>
      <c r="AQ44" s="342"/>
      <c r="AR44" s="343"/>
    </row>
    <row r="45" spans="1:44" ht="24" customHeight="1" x14ac:dyDescent="0.2">
      <c r="A45" s="352"/>
      <c r="B45" s="355"/>
      <c r="C45" s="356" t="s">
        <v>241</v>
      </c>
      <c r="D45" s="357"/>
      <c r="E45" s="358"/>
      <c r="F45" s="357"/>
      <c r="G45" s="357"/>
      <c r="H45" s="359"/>
      <c r="I45" s="357"/>
      <c r="J45" s="360"/>
      <c r="K45" s="361"/>
      <c r="L45" s="359"/>
      <c r="M45" s="362"/>
      <c r="N45" s="362"/>
      <c r="O45" s="362"/>
      <c r="P45" s="363"/>
      <c r="Q45" s="359"/>
      <c r="R45" s="364"/>
      <c r="S45" s="364"/>
      <c r="T45" s="363"/>
      <c r="U45" s="359"/>
      <c r="V45" s="364"/>
      <c r="W45" s="364"/>
      <c r="X45" s="363"/>
      <c r="Y45" s="359"/>
      <c r="Z45" s="364"/>
      <c r="AA45" s="364"/>
      <c r="AB45" s="363"/>
      <c r="AC45" s="359"/>
      <c r="AD45" s="363"/>
      <c r="AE45" s="364"/>
      <c r="AF45" s="365"/>
      <c r="AG45" s="359"/>
      <c r="AH45" s="363"/>
      <c r="AI45" s="359"/>
      <c r="AJ45" s="366"/>
      <c r="AQ45" s="358"/>
      <c r="AR45" s="357"/>
    </row>
    <row r="46" spans="1:44" ht="24" customHeight="1" x14ac:dyDescent="0.2">
      <c r="A46" s="306" t="s">
        <v>243</v>
      </c>
      <c r="B46" s="307"/>
      <c r="C46" s="308"/>
      <c r="D46" s="309"/>
      <c r="E46" s="367"/>
      <c r="F46" s="368"/>
      <c r="G46" s="368"/>
      <c r="H46" s="311"/>
      <c r="I46" s="368"/>
      <c r="J46" s="369"/>
      <c r="K46" s="370"/>
      <c r="L46" s="311"/>
      <c r="M46" s="314"/>
      <c r="N46" s="314"/>
      <c r="O46" s="314"/>
      <c r="P46" s="315"/>
      <c r="Q46" s="311"/>
      <c r="R46" s="316"/>
      <c r="S46" s="317"/>
      <c r="T46" s="317"/>
      <c r="U46" s="311"/>
      <c r="V46" s="318"/>
      <c r="W46" s="319"/>
      <c r="X46" s="320"/>
      <c r="Y46" s="311"/>
      <c r="Z46" s="321"/>
      <c r="AA46" s="319"/>
      <c r="AB46" s="320"/>
      <c r="AC46" s="311"/>
      <c r="AD46" s="322"/>
      <c r="AE46" s="319"/>
      <c r="AF46" s="317"/>
      <c r="AG46" s="311"/>
      <c r="AH46" s="323"/>
      <c r="AI46" s="311"/>
      <c r="AJ46" s="324"/>
      <c r="AQ46" s="367"/>
      <c r="AR46" s="368"/>
    </row>
    <row r="47" spans="1:44" ht="24" customHeight="1" x14ac:dyDescent="0.2">
      <c r="A47" s="373"/>
      <c r="B47" s="152"/>
      <c r="C47" s="326" t="s">
        <v>245</v>
      </c>
      <c r="D47" s="327"/>
      <c r="E47" s="328"/>
      <c r="F47" s="329"/>
      <c r="G47" s="327"/>
      <c r="H47" s="330"/>
      <c r="I47" s="327"/>
      <c r="J47" s="331"/>
      <c r="K47" s="332"/>
      <c r="L47" s="330"/>
      <c r="M47" s="333"/>
      <c r="N47" s="327"/>
      <c r="O47" s="327"/>
      <c r="P47" s="334"/>
      <c r="Q47" s="330"/>
      <c r="R47" s="335"/>
      <c r="S47" s="336"/>
      <c r="T47" s="337"/>
      <c r="U47" s="330"/>
      <c r="V47" s="335"/>
      <c r="W47" s="336"/>
      <c r="X47" s="337"/>
      <c r="Y47" s="330"/>
      <c r="Z47" s="335"/>
      <c r="AA47" s="336"/>
      <c r="AB47" s="337"/>
      <c r="AC47" s="330"/>
      <c r="AD47" s="335"/>
      <c r="AE47" s="336"/>
      <c r="AF47" s="338"/>
      <c r="AG47" s="330"/>
      <c r="AH47" s="339"/>
      <c r="AI47" s="330"/>
      <c r="AJ47" s="339"/>
      <c r="AQ47" s="328"/>
      <c r="AR47" s="329"/>
    </row>
    <row r="48" spans="1:44" ht="24" customHeight="1" x14ac:dyDescent="0.2">
      <c r="A48" s="352"/>
      <c r="B48" s="152"/>
      <c r="C48" s="326"/>
      <c r="D48" s="327"/>
      <c r="E48" s="328"/>
      <c r="F48" s="340"/>
      <c r="G48" s="327"/>
      <c r="H48" s="330"/>
      <c r="I48" s="327"/>
      <c r="J48" s="331"/>
      <c r="K48" s="332"/>
      <c r="L48" s="330"/>
      <c r="M48" s="333"/>
      <c r="N48" s="327"/>
      <c r="O48" s="327"/>
      <c r="P48" s="334"/>
      <c r="Q48" s="330"/>
      <c r="R48" s="335"/>
      <c r="S48" s="336"/>
      <c r="T48" s="337"/>
      <c r="U48" s="330"/>
      <c r="V48" s="335"/>
      <c r="W48" s="336"/>
      <c r="X48" s="337"/>
      <c r="Y48" s="330"/>
      <c r="Z48" s="335"/>
      <c r="AA48" s="336"/>
      <c r="AB48" s="337"/>
      <c r="AC48" s="330"/>
      <c r="AD48" s="335"/>
      <c r="AE48" s="336"/>
      <c r="AF48" s="338"/>
      <c r="AG48" s="330"/>
      <c r="AH48" s="339"/>
      <c r="AI48" s="330"/>
      <c r="AJ48" s="339"/>
      <c r="AQ48" s="328"/>
      <c r="AR48" s="340"/>
    </row>
    <row r="49" spans="1:44" ht="24" customHeight="1" x14ac:dyDescent="0.2">
      <c r="A49" s="325" t="s">
        <v>249</v>
      </c>
      <c r="B49" s="341" t="s">
        <v>116</v>
      </c>
      <c r="C49" s="341" t="s">
        <v>115</v>
      </c>
      <c r="D49" s="327"/>
      <c r="E49" s="688">
        <v>125</v>
      </c>
      <c r="F49" s="343" t="s">
        <v>442</v>
      </c>
      <c r="G49" s="344">
        <v>104.6</v>
      </c>
      <c r="H49" s="330"/>
      <c r="I49" s="345">
        <f>IFERROR($K$7/G49,1)</f>
        <v>1</v>
      </c>
      <c r="J49" s="346" t="s">
        <v>136</v>
      </c>
      <c r="K49" s="347">
        <f t="shared" ref="K49:K50" si="78">E49*I49</f>
        <v>125</v>
      </c>
      <c r="L49" s="330"/>
      <c r="M49" s="348">
        <f t="shared" ref="M49:M50" si="79">$K49*$P$5</f>
        <v>6.25</v>
      </c>
      <c r="N49" s="348">
        <f t="shared" ref="N49:N50" si="80">$K49*$P$6</f>
        <v>11.25</v>
      </c>
      <c r="O49" s="348">
        <f t="shared" ref="O49:O50" si="81">$K49*$P$7</f>
        <v>6.25</v>
      </c>
      <c r="P49" s="349">
        <f t="shared" ref="P49:P50" si="82">O49+M49+N49</f>
        <v>23.75</v>
      </c>
      <c r="Q49" s="330"/>
      <c r="R49" s="350">
        <f t="shared" ref="R49:R50" si="83">+K49+P49</f>
        <v>148.75</v>
      </c>
      <c r="S49" s="350">
        <f t="shared" ref="S49:S50" si="84">$R49*$T$7</f>
        <v>22.275312499999998</v>
      </c>
      <c r="T49" s="349">
        <f t="shared" ref="T49:T50" si="85">S49+R49</f>
        <v>171.02531249999998</v>
      </c>
      <c r="U49" s="330"/>
      <c r="V49" s="350">
        <f t="shared" ref="V49:V50" si="86">R49*$X$7</f>
        <v>7.4375</v>
      </c>
      <c r="W49" s="348">
        <f t="shared" ref="W49:W50" si="87">$V49*$T$7</f>
        <v>1.1137656249999999</v>
      </c>
      <c r="X49" s="349">
        <f t="shared" ref="X49:X50" si="88">W49+V49</f>
        <v>8.5512656249999992</v>
      </c>
      <c r="Y49" s="330"/>
      <c r="Z49" s="350">
        <f t="shared" ref="Z49:Z50" si="89">(T49+X49)*$AB$7</f>
        <v>25.140720937499999</v>
      </c>
      <c r="AA49" s="348">
        <f t="shared" ref="AA49:AA50" si="90">$Z49*$T$7</f>
        <v>3.7648229603906249</v>
      </c>
      <c r="AB49" s="349">
        <f t="shared" ref="AB49:AB50" si="91">AA49+Z49</f>
        <v>28.905543897890624</v>
      </c>
      <c r="AC49" s="330"/>
      <c r="AD49" s="349">
        <f t="shared" ref="AD49:AD50" si="92">AB49+X49+T49</f>
        <v>208.48212202289062</v>
      </c>
      <c r="AE49" s="350">
        <f t="shared" ref="AE49:AE50" si="93">AA49+W49+S49</f>
        <v>27.153901085390622</v>
      </c>
      <c r="AF49" s="349">
        <f t="shared" ref="AF49:AF50" si="94">AD49-AE49</f>
        <v>181.32822093749999</v>
      </c>
      <c r="AG49" s="330"/>
      <c r="AH49" s="349">
        <f>AF49*$AH$7</f>
        <v>191.64194348414884</v>
      </c>
      <c r="AI49" s="330"/>
      <c r="AJ49" s="374">
        <f>ROUNDUP(AH49,1)</f>
        <v>191.7</v>
      </c>
      <c r="AK49" s="375" t="s">
        <v>270</v>
      </c>
      <c r="AQ49" s="342">
        <v>70.5</v>
      </c>
      <c r="AR49" s="343" t="s">
        <v>127</v>
      </c>
    </row>
    <row r="50" spans="1:44" ht="24" customHeight="1" x14ac:dyDescent="0.2">
      <c r="A50" s="325" t="s">
        <v>250</v>
      </c>
      <c r="B50" s="341" t="s">
        <v>117</v>
      </c>
      <c r="C50" s="341" t="s">
        <v>118</v>
      </c>
      <c r="D50" s="327"/>
      <c r="E50" s="688">
        <v>150</v>
      </c>
      <c r="F50" s="343" t="s">
        <v>442</v>
      </c>
      <c r="G50" s="344">
        <v>104.6</v>
      </c>
      <c r="H50" s="330"/>
      <c r="I50" s="351">
        <f>IFERROR($K$7/G50,1)</f>
        <v>1</v>
      </c>
      <c r="J50" s="346" t="s">
        <v>136</v>
      </c>
      <c r="K50" s="347">
        <f t="shared" si="78"/>
        <v>150</v>
      </c>
      <c r="L50" s="330"/>
      <c r="M50" s="348">
        <f t="shared" si="79"/>
        <v>7.5</v>
      </c>
      <c r="N50" s="348">
        <f t="shared" si="80"/>
        <v>13.5</v>
      </c>
      <c r="O50" s="348">
        <f t="shared" si="81"/>
        <v>7.5</v>
      </c>
      <c r="P50" s="349">
        <f t="shared" si="82"/>
        <v>28.5</v>
      </c>
      <c r="Q50" s="330"/>
      <c r="R50" s="350">
        <f t="shared" si="83"/>
        <v>178.5</v>
      </c>
      <c r="S50" s="350">
        <f t="shared" si="84"/>
        <v>26.730374999999999</v>
      </c>
      <c r="T50" s="349">
        <f t="shared" si="85"/>
        <v>205.23037500000001</v>
      </c>
      <c r="U50" s="330"/>
      <c r="V50" s="350">
        <f t="shared" si="86"/>
        <v>8.9250000000000007</v>
      </c>
      <c r="W50" s="348">
        <f t="shared" si="87"/>
        <v>1.33651875</v>
      </c>
      <c r="X50" s="349">
        <f t="shared" si="88"/>
        <v>10.26151875</v>
      </c>
      <c r="Y50" s="330"/>
      <c r="Z50" s="350">
        <f t="shared" si="89"/>
        <v>30.168865125000004</v>
      </c>
      <c r="AA50" s="348">
        <f t="shared" si="90"/>
        <v>4.5177875524687501</v>
      </c>
      <c r="AB50" s="349">
        <f t="shared" si="91"/>
        <v>34.686652677468757</v>
      </c>
      <c r="AC50" s="330"/>
      <c r="AD50" s="349">
        <f t="shared" si="92"/>
        <v>250.17854642746877</v>
      </c>
      <c r="AE50" s="350">
        <f t="shared" si="93"/>
        <v>32.584681302468752</v>
      </c>
      <c r="AF50" s="349">
        <f t="shared" si="94"/>
        <v>217.59386512500004</v>
      </c>
      <c r="AG50" s="330"/>
      <c r="AH50" s="349">
        <f>AF50*$AH$7</f>
        <v>229.97033218097866</v>
      </c>
      <c r="AI50" s="330"/>
      <c r="AJ50" s="374">
        <f>ROUNDUP(AH50,1)</f>
        <v>230</v>
      </c>
      <c r="AK50" s="375" t="s">
        <v>270</v>
      </c>
      <c r="AQ50" s="342">
        <v>125</v>
      </c>
      <c r="AR50" s="343" t="s">
        <v>127</v>
      </c>
    </row>
    <row r="51" spans="1:44" ht="24" customHeight="1" x14ac:dyDescent="0.2">
      <c r="A51" s="352"/>
      <c r="B51" s="355"/>
      <c r="C51" s="356" t="s">
        <v>241</v>
      </c>
      <c r="D51" s="357"/>
      <c r="E51" s="358"/>
      <c r="F51" s="357"/>
      <c r="G51" s="357"/>
      <c r="H51" s="359"/>
      <c r="I51" s="357"/>
      <c r="J51" s="360"/>
      <c r="K51" s="361"/>
      <c r="L51" s="359"/>
      <c r="M51" s="362"/>
      <c r="N51" s="362"/>
      <c r="O51" s="362"/>
      <c r="P51" s="363"/>
      <c r="Q51" s="359"/>
      <c r="R51" s="364"/>
      <c r="S51" s="364"/>
      <c r="T51" s="363"/>
      <c r="U51" s="359"/>
      <c r="V51" s="364"/>
      <c r="W51" s="364"/>
      <c r="X51" s="363"/>
      <c r="Y51" s="359"/>
      <c r="Z51" s="364"/>
      <c r="AA51" s="364"/>
      <c r="AB51" s="363"/>
      <c r="AC51" s="359"/>
      <c r="AD51" s="363"/>
      <c r="AE51" s="364"/>
      <c r="AF51" s="365"/>
      <c r="AG51" s="359"/>
      <c r="AH51" s="363"/>
      <c r="AI51" s="359"/>
      <c r="AJ51" s="366"/>
      <c r="AQ51" s="358"/>
      <c r="AR51" s="357"/>
    </row>
    <row r="52" spans="1:44" ht="24" customHeight="1" x14ac:dyDescent="0.2">
      <c r="A52" s="306" t="s">
        <v>111</v>
      </c>
      <c r="B52" s="307"/>
      <c r="C52" s="308"/>
      <c r="D52" s="309"/>
      <c r="E52" s="367"/>
      <c r="F52" s="368"/>
      <c r="G52" s="368"/>
      <c r="H52" s="311"/>
      <c r="I52" s="368"/>
      <c r="J52" s="369"/>
      <c r="K52" s="370"/>
      <c r="L52" s="311"/>
      <c r="M52" s="314"/>
      <c r="N52" s="314"/>
      <c r="O52" s="314"/>
      <c r="P52" s="315"/>
      <c r="Q52" s="311"/>
      <c r="R52" s="316"/>
      <c r="S52" s="317"/>
      <c r="T52" s="317"/>
      <c r="U52" s="311"/>
      <c r="V52" s="318"/>
      <c r="W52" s="319"/>
      <c r="X52" s="320"/>
      <c r="Y52" s="311"/>
      <c r="Z52" s="321"/>
      <c r="AA52" s="319"/>
      <c r="AB52" s="320"/>
      <c r="AC52" s="311"/>
      <c r="AD52" s="322"/>
      <c r="AE52" s="319"/>
      <c r="AF52" s="317"/>
      <c r="AG52" s="311"/>
      <c r="AH52" s="323"/>
      <c r="AI52" s="311"/>
      <c r="AJ52" s="324"/>
      <c r="AQ52" s="367"/>
      <c r="AR52" s="368"/>
    </row>
    <row r="53" spans="1:44" ht="24" customHeight="1" x14ac:dyDescent="0.2">
      <c r="A53" s="325" t="s">
        <v>251</v>
      </c>
      <c r="B53" s="152">
        <v>1</v>
      </c>
      <c r="C53" s="326" t="s">
        <v>231</v>
      </c>
      <c r="D53" s="327"/>
      <c r="E53" s="328"/>
      <c r="F53" s="329"/>
      <c r="G53" s="327"/>
      <c r="H53" s="330"/>
      <c r="I53" s="327"/>
      <c r="J53" s="331"/>
      <c r="K53" s="332"/>
      <c r="L53" s="330"/>
      <c r="M53" s="333"/>
      <c r="N53" s="327"/>
      <c r="O53" s="327"/>
      <c r="P53" s="334"/>
      <c r="Q53" s="330"/>
      <c r="R53" s="335"/>
      <c r="S53" s="336"/>
      <c r="T53" s="337"/>
      <c r="U53" s="330"/>
      <c r="V53" s="335"/>
      <c r="W53" s="336"/>
      <c r="X53" s="337"/>
      <c r="Y53" s="330"/>
      <c r="Z53" s="335"/>
      <c r="AA53" s="336"/>
      <c r="AB53" s="337"/>
      <c r="AC53" s="330"/>
      <c r="AD53" s="335"/>
      <c r="AE53" s="336"/>
      <c r="AF53" s="338"/>
      <c r="AG53" s="330"/>
      <c r="AH53" s="339"/>
      <c r="AI53" s="330"/>
      <c r="AJ53" s="339"/>
      <c r="AQ53" s="328"/>
      <c r="AR53" s="329"/>
    </row>
    <row r="54" spans="1:44" ht="24" customHeight="1" x14ac:dyDescent="0.2">
      <c r="A54" s="352"/>
      <c r="B54" s="152"/>
      <c r="C54" s="326"/>
      <c r="D54" s="327"/>
      <c r="E54" s="328"/>
      <c r="F54" s="340"/>
      <c r="G54" s="327"/>
      <c r="H54" s="330"/>
      <c r="I54" s="327"/>
      <c r="J54" s="331"/>
      <c r="K54" s="332"/>
      <c r="L54" s="330"/>
      <c r="M54" s="333"/>
      <c r="N54" s="327"/>
      <c r="O54" s="327"/>
      <c r="P54" s="334"/>
      <c r="Q54" s="330"/>
      <c r="R54" s="335"/>
      <c r="S54" s="336"/>
      <c r="T54" s="337"/>
      <c r="U54" s="330"/>
      <c r="V54" s="335"/>
      <c r="W54" s="336"/>
      <c r="X54" s="337"/>
      <c r="Y54" s="330"/>
      <c r="Z54" s="335"/>
      <c r="AA54" s="336"/>
      <c r="AB54" s="337"/>
      <c r="AC54" s="330"/>
      <c r="AD54" s="335"/>
      <c r="AE54" s="336"/>
      <c r="AF54" s="338"/>
      <c r="AG54" s="330"/>
      <c r="AH54" s="339"/>
      <c r="AI54" s="330"/>
      <c r="AJ54" s="339"/>
      <c r="AQ54" s="328"/>
      <c r="AR54" s="340"/>
    </row>
    <row r="55" spans="1:44" ht="24" customHeight="1" x14ac:dyDescent="0.2">
      <c r="A55" s="352"/>
      <c r="B55" s="341">
        <v>2141</v>
      </c>
      <c r="C55" s="341" t="s">
        <v>34</v>
      </c>
      <c r="D55" s="327"/>
      <c r="E55" s="688">
        <v>2500</v>
      </c>
      <c r="F55" s="343" t="s">
        <v>442</v>
      </c>
      <c r="G55" s="344">
        <v>104.6</v>
      </c>
      <c r="H55" s="330"/>
      <c r="I55" s="345">
        <f>IFERROR($K$7/G55,1)</f>
        <v>1</v>
      </c>
      <c r="J55" s="346" t="s">
        <v>136</v>
      </c>
      <c r="K55" s="347">
        <f t="shared" ref="K55:K59" si="95">E55*I55</f>
        <v>2500</v>
      </c>
      <c r="L55" s="330"/>
      <c r="M55" s="348">
        <f>$K55*$P$5</f>
        <v>125</v>
      </c>
      <c r="N55" s="348">
        <f>$K55*$P$6</f>
        <v>225</v>
      </c>
      <c r="O55" s="348">
        <f>$K55*$P$7</f>
        <v>125</v>
      </c>
      <c r="P55" s="349">
        <f>O55+M55+N55</f>
        <v>475</v>
      </c>
      <c r="Q55" s="330"/>
      <c r="R55" s="350">
        <f>+K55+P55</f>
        <v>2975</v>
      </c>
      <c r="S55" s="350">
        <f>$R55*$T$7</f>
        <v>445.50624999999997</v>
      </c>
      <c r="T55" s="349">
        <f>S55+R55</f>
        <v>3420.5062499999999</v>
      </c>
      <c r="U55" s="330"/>
      <c r="V55" s="350">
        <f t="shared" ref="V55" si="96">R55*$X$7</f>
        <v>148.75</v>
      </c>
      <c r="W55" s="348">
        <f>$V55*$T$7</f>
        <v>22.275312499999998</v>
      </c>
      <c r="X55" s="349">
        <f>W55+V55</f>
        <v>171.02531249999998</v>
      </c>
      <c r="Y55" s="330"/>
      <c r="Z55" s="350">
        <f>(T55+X55)*$AB$7</f>
        <v>502.81441875000002</v>
      </c>
      <c r="AA55" s="348">
        <f>$Z55*$T$7</f>
        <v>75.296459207812504</v>
      </c>
      <c r="AB55" s="349">
        <f>AA55+Z55</f>
        <v>578.11087795781248</v>
      </c>
      <c r="AC55" s="330"/>
      <c r="AD55" s="349">
        <f>AB55+X55+T55</f>
        <v>4169.642440457812</v>
      </c>
      <c r="AE55" s="350">
        <f>AA55+W55+S55</f>
        <v>543.07802170781247</v>
      </c>
      <c r="AF55" s="349">
        <f>AD55-AE55</f>
        <v>3626.5644187499993</v>
      </c>
      <c r="AG55" s="330"/>
      <c r="AH55" s="349">
        <f>AF55*$AH$7</f>
        <v>3832.8388696829761</v>
      </c>
      <c r="AI55" s="330"/>
      <c r="AJ55" s="349">
        <f t="shared" ref="AJ55:AJ59" si="97">ROUNDUP(AH55,-2)</f>
        <v>3900</v>
      </c>
      <c r="AQ55" s="342">
        <v>2657</v>
      </c>
      <c r="AR55" s="343" t="s">
        <v>127</v>
      </c>
    </row>
    <row r="56" spans="1:44" ht="24" customHeight="1" x14ac:dyDescent="0.2">
      <c r="A56" s="352"/>
      <c r="B56" s="341"/>
      <c r="C56" s="341" t="s">
        <v>10</v>
      </c>
      <c r="D56" s="327"/>
      <c r="E56" s="688">
        <v>1300</v>
      </c>
      <c r="F56" s="343" t="s">
        <v>442</v>
      </c>
      <c r="G56" s="344">
        <v>104.6</v>
      </c>
      <c r="H56" s="330"/>
      <c r="I56" s="351">
        <f>IFERROR($K$7/G56,1)</f>
        <v>1</v>
      </c>
      <c r="J56" s="346" t="s">
        <v>136</v>
      </c>
      <c r="K56" s="347">
        <f t="shared" si="95"/>
        <v>1300</v>
      </c>
      <c r="L56" s="330"/>
      <c r="M56" s="348">
        <f t="shared" ref="M56:M59" si="98">$K56*$P$5</f>
        <v>65</v>
      </c>
      <c r="N56" s="348">
        <f t="shared" ref="N56:N59" si="99">$K56*$P$6</f>
        <v>117</v>
      </c>
      <c r="O56" s="348">
        <f t="shared" ref="O56:O59" si="100">$K56*$P$7</f>
        <v>65</v>
      </c>
      <c r="P56" s="349">
        <f t="shared" ref="P56:P59" si="101">O56+M56+N56</f>
        <v>247</v>
      </c>
      <c r="Q56" s="330"/>
      <c r="R56" s="350">
        <f t="shared" ref="R56:R59" si="102">+K56+P56</f>
        <v>1547</v>
      </c>
      <c r="S56" s="350">
        <f t="shared" ref="S56:S59" si="103">$R56*$T$7</f>
        <v>231.66325000000001</v>
      </c>
      <c r="T56" s="349">
        <f t="shared" ref="T56:T59" si="104">S56+R56</f>
        <v>1778.6632500000001</v>
      </c>
      <c r="U56" s="330"/>
      <c r="V56" s="350">
        <f t="shared" ref="V56:V59" si="105">R56*$X$7</f>
        <v>77.350000000000009</v>
      </c>
      <c r="W56" s="348">
        <f t="shared" ref="W56:W59" si="106">$V56*$T$7</f>
        <v>11.5831625</v>
      </c>
      <c r="X56" s="349">
        <f t="shared" ref="X56:X59" si="107">W56+V56</f>
        <v>88.933162500000009</v>
      </c>
      <c r="Y56" s="330"/>
      <c r="Z56" s="350">
        <f t="shared" ref="Z56:Z59" si="108">(T56+X56)*$AB$7</f>
        <v>261.46349775000004</v>
      </c>
      <c r="AA56" s="348">
        <f t="shared" ref="AA56:AA59" si="109">$Z56*$T$7</f>
        <v>39.154158788062503</v>
      </c>
      <c r="AB56" s="349">
        <f t="shared" ref="AB56:AB59" si="110">AA56+Z56</f>
        <v>300.61765653806253</v>
      </c>
      <c r="AC56" s="330"/>
      <c r="AD56" s="349">
        <f t="shared" ref="AD56:AD59" si="111">AB56+X56+T56</f>
        <v>2168.2140690380625</v>
      </c>
      <c r="AE56" s="350">
        <f t="shared" ref="AE56:AE59" si="112">AA56+W56+S56</f>
        <v>282.40057128806251</v>
      </c>
      <c r="AF56" s="349">
        <f t="shared" ref="AF56:AF59" si="113">AD56-AE56</f>
        <v>1885.8134977499999</v>
      </c>
      <c r="AG56" s="330"/>
      <c r="AH56" s="349">
        <f>AF56*$AH$7</f>
        <v>1993.076212235148</v>
      </c>
      <c r="AI56" s="330"/>
      <c r="AJ56" s="349">
        <f t="shared" si="97"/>
        <v>2000</v>
      </c>
      <c r="AQ56" s="342">
        <v>1742</v>
      </c>
      <c r="AR56" s="343" t="s">
        <v>127</v>
      </c>
    </row>
    <row r="57" spans="1:44" ht="24" customHeight="1" x14ac:dyDescent="0.2">
      <c r="A57" s="352"/>
      <c r="B57" s="341" t="s">
        <v>144</v>
      </c>
      <c r="C57" s="341" t="s">
        <v>6</v>
      </c>
      <c r="D57" s="327"/>
      <c r="E57" s="688">
        <v>2200</v>
      </c>
      <c r="F57" s="343" t="s">
        <v>442</v>
      </c>
      <c r="G57" s="344">
        <v>104.6</v>
      </c>
      <c r="H57" s="330"/>
      <c r="I57" s="351">
        <f>IFERROR($K$7/G57,1)</f>
        <v>1</v>
      </c>
      <c r="J57" s="346" t="s">
        <v>136</v>
      </c>
      <c r="K57" s="347">
        <f t="shared" si="95"/>
        <v>2200</v>
      </c>
      <c r="L57" s="330"/>
      <c r="M57" s="348">
        <f t="shared" si="98"/>
        <v>110</v>
      </c>
      <c r="N57" s="348">
        <f t="shared" si="99"/>
        <v>198</v>
      </c>
      <c r="O57" s="348">
        <f t="shared" si="100"/>
        <v>110</v>
      </c>
      <c r="P57" s="349">
        <f t="shared" si="101"/>
        <v>418</v>
      </c>
      <c r="Q57" s="330"/>
      <c r="R57" s="350">
        <f t="shared" si="102"/>
        <v>2618</v>
      </c>
      <c r="S57" s="350">
        <f t="shared" si="103"/>
        <v>392.0455</v>
      </c>
      <c r="T57" s="349">
        <f t="shared" si="104"/>
        <v>3010.0455000000002</v>
      </c>
      <c r="U57" s="330"/>
      <c r="V57" s="350">
        <f t="shared" si="105"/>
        <v>130.9</v>
      </c>
      <c r="W57" s="348">
        <f t="shared" si="106"/>
        <v>19.602274999999999</v>
      </c>
      <c r="X57" s="349">
        <f t="shared" si="107"/>
        <v>150.502275</v>
      </c>
      <c r="Y57" s="330"/>
      <c r="Z57" s="350">
        <f t="shared" si="108"/>
        <v>442.47668850000002</v>
      </c>
      <c r="AA57" s="348">
        <f t="shared" si="109"/>
        <v>66.260884102874996</v>
      </c>
      <c r="AB57" s="349">
        <f t="shared" si="110"/>
        <v>508.73757260287505</v>
      </c>
      <c r="AC57" s="330"/>
      <c r="AD57" s="349">
        <f t="shared" si="111"/>
        <v>3669.2853476028749</v>
      </c>
      <c r="AE57" s="350">
        <f t="shared" si="112"/>
        <v>477.90865910287499</v>
      </c>
      <c r="AF57" s="349">
        <f t="shared" si="113"/>
        <v>3191.3766885</v>
      </c>
      <c r="AG57" s="330"/>
      <c r="AH57" s="349">
        <f>AF57*$AH$7</f>
        <v>3372.8982053210198</v>
      </c>
      <c r="AI57" s="330"/>
      <c r="AJ57" s="349">
        <f t="shared" si="97"/>
        <v>3400</v>
      </c>
      <c r="AQ57" s="342">
        <v>2402</v>
      </c>
      <c r="AR57" s="343" t="s">
        <v>127</v>
      </c>
    </row>
    <row r="58" spans="1:44" ht="24" customHeight="1" x14ac:dyDescent="0.2">
      <c r="A58" s="352"/>
      <c r="B58" s="341">
        <v>2143</v>
      </c>
      <c r="C58" s="341" t="s">
        <v>35</v>
      </c>
      <c r="D58" s="327"/>
      <c r="E58" s="688">
        <v>1500</v>
      </c>
      <c r="F58" s="343" t="s">
        <v>442</v>
      </c>
      <c r="G58" s="344">
        <v>104.6</v>
      </c>
      <c r="H58" s="330"/>
      <c r="I58" s="351">
        <f>IFERROR($K$7/G58,1)</f>
        <v>1</v>
      </c>
      <c r="J58" s="346" t="s">
        <v>136</v>
      </c>
      <c r="K58" s="347">
        <f t="shared" si="95"/>
        <v>1500</v>
      </c>
      <c r="L58" s="330"/>
      <c r="M58" s="348">
        <f t="shared" si="98"/>
        <v>75</v>
      </c>
      <c r="N58" s="348">
        <f t="shared" si="99"/>
        <v>135</v>
      </c>
      <c r="O58" s="348">
        <f t="shared" si="100"/>
        <v>75</v>
      </c>
      <c r="P58" s="349">
        <f t="shared" si="101"/>
        <v>285</v>
      </c>
      <c r="Q58" s="330"/>
      <c r="R58" s="350">
        <f t="shared" si="102"/>
        <v>1785</v>
      </c>
      <c r="S58" s="350">
        <f t="shared" si="103"/>
        <v>267.30374999999998</v>
      </c>
      <c r="T58" s="349">
        <f t="shared" si="104"/>
        <v>2052.30375</v>
      </c>
      <c r="U58" s="330"/>
      <c r="V58" s="350">
        <f t="shared" si="105"/>
        <v>89.25</v>
      </c>
      <c r="W58" s="348">
        <f t="shared" si="106"/>
        <v>13.365187499999999</v>
      </c>
      <c r="X58" s="349">
        <f t="shared" si="107"/>
        <v>102.6151875</v>
      </c>
      <c r="Y58" s="330"/>
      <c r="Z58" s="350">
        <f t="shared" si="108"/>
        <v>301.68865125000002</v>
      </c>
      <c r="AA58" s="348">
        <f t="shared" si="109"/>
        <v>45.177875524687501</v>
      </c>
      <c r="AB58" s="349">
        <f t="shared" si="110"/>
        <v>346.86652677468754</v>
      </c>
      <c r="AC58" s="330"/>
      <c r="AD58" s="349">
        <f t="shared" si="111"/>
        <v>2501.7854642746875</v>
      </c>
      <c r="AE58" s="350">
        <f t="shared" si="112"/>
        <v>325.84681302468749</v>
      </c>
      <c r="AF58" s="349">
        <f t="shared" si="113"/>
        <v>2175.93865125</v>
      </c>
      <c r="AG58" s="330"/>
      <c r="AH58" s="349">
        <f>AF58*$AH$7</f>
        <v>2299.7033218097863</v>
      </c>
      <c r="AI58" s="330"/>
      <c r="AJ58" s="349">
        <f t="shared" si="97"/>
        <v>2300</v>
      </c>
      <c r="AQ58" s="342">
        <v>1317</v>
      </c>
      <c r="AR58" s="343" t="s">
        <v>127</v>
      </c>
    </row>
    <row r="59" spans="1:44" ht="24" customHeight="1" x14ac:dyDescent="0.2">
      <c r="A59" s="352"/>
      <c r="B59" s="341">
        <v>2144</v>
      </c>
      <c r="C59" s="341" t="s">
        <v>7</v>
      </c>
      <c r="D59" s="327"/>
      <c r="E59" s="688">
        <v>1700</v>
      </c>
      <c r="F59" s="343" t="s">
        <v>442</v>
      </c>
      <c r="G59" s="344">
        <v>104.6</v>
      </c>
      <c r="H59" s="330"/>
      <c r="I59" s="351">
        <f>IFERROR($K$7/G59,1)</f>
        <v>1</v>
      </c>
      <c r="J59" s="346" t="s">
        <v>136</v>
      </c>
      <c r="K59" s="347">
        <f t="shared" si="95"/>
        <v>1700</v>
      </c>
      <c r="L59" s="330"/>
      <c r="M59" s="348">
        <f t="shared" si="98"/>
        <v>85</v>
      </c>
      <c r="N59" s="348">
        <f t="shared" si="99"/>
        <v>153</v>
      </c>
      <c r="O59" s="348">
        <f t="shared" si="100"/>
        <v>85</v>
      </c>
      <c r="P59" s="349">
        <f t="shared" si="101"/>
        <v>323</v>
      </c>
      <c r="Q59" s="330"/>
      <c r="R59" s="350">
        <f t="shared" si="102"/>
        <v>2023</v>
      </c>
      <c r="S59" s="350">
        <f t="shared" si="103"/>
        <v>302.94425000000001</v>
      </c>
      <c r="T59" s="349">
        <f t="shared" si="104"/>
        <v>2325.94425</v>
      </c>
      <c r="U59" s="330"/>
      <c r="V59" s="350">
        <f t="shared" si="105"/>
        <v>101.15</v>
      </c>
      <c r="W59" s="348">
        <f t="shared" si="106"/>
        <v>15.1472125</v>
      </c>
      <c r="X59" s="349">
        <f t="shared" si="107"/>
        <v>116.2972125</v>
      </c>
      <c r="Y59" s="330"/>
      <c r="Z59" s="350">
        <f t="shared" si="108"/>
        <v>341.91380475000005</v>
      </c>
      <c r="AA59" s="348">
        <f t="shared" si="109"/>
        <v>51.201592261312506</v>
      </c>
      <c r="AB59" s="349">
        <f t="shared" si="110"/>
        <v>393.11539701131255</v>
      </c>
      <c r="AC59" s="330"/>
      <c r="AD59" s="349">
        <f t="shared" si="111"/>
        <v>2835.3568595113125</v>
      </c>
      <c r="AE59" s="350">
        <f t="shared" si="112"/>
        <v>369.29305476131253</v>
      </c>
      <c r="AF59" s="349">
        <f t="shared" si="113"/>
        <v>2466.0638047499997</v>
      </c>
      <c r="AG59" s="330"/>
      <c r="AH59" s="349">
        <f>AF59*$AH$7</f>
        <v>2606.3304313844242</v>
      </c>
      <c r="AI59" s="330"/>
      <c r="AJ59" s="349">
        <f t="shared" si="97"/>
        <v>2700</v>
      </c>
      <c r="AQ59" s="342">
        <v>1675</v>
      </c>
      <c r="AR59" s="343" t="s">
        <v>127</v>
      </c>
    </row>
    <row r="60" spans="1:44" ht="24" customHeight="1" x14ac:dyDescent="0.2">
      <c r="A60" s="352"/>
      <c r="B60" s="355"/>
      <c r="C60" s="356" t="s">
        <v>241</v>
      </c>
      <c r="D60" s="357"/>
      <c r="E60" s="358"/>
      <c r="F60" s="357"/>
      <c r="G60" s="357"/>
      <c r="H60" s="359"/>
      <c r="I60" s="357"/>
      <c r="J60" s="360"/>
      <c r="K60" s="361"/>
      <c r="L60" s="359"/>
      <c r="M60" s="362"/>
      <c r="N60" s="362"/>
      <c r="O60" s="362"/>
      <c r="P60" s="363"/>
      <c r="Q60" s="359"/>
      <c r="R60" s="364"/>
      <c r="S60" s="364"/>
      <c r="T60" s="363"/>
      <c r="U60" s="359"/>
      <c r="V60" s="364"/>
      <c r="W60" s="364"/>
      <c r="X60" s="363"/>
      <c r="Y60" s="359"/>
      <c r="Z60" s="364"/>
      <c r="AA60" s="364"/>
      <c r="AB60" s="363"/>
      <c r="AC60" s="359"/>
      <c r="AD60" s="363"/>
      <c r="AE60" s="364"/>
      <c r="AF60" s="365"/>
      <c r="AG60" s="359"/>
      <c r="AH60" s="363"/>
      <c r="AI60" s="359"/>
      <c r="AJ60" s="366"/>
      <c r="AQ60" s="358"/>
      <c r="AR60" s="357"/>
    </row>
    <row r="61" spans="1:44" ht="24" customHeight="1" x14ac:dyDescent="0.2">
      <c r="A61" s="352"/>
      <c r="B61" s="152">
        <v>2</v>
      </c>
      <c r="C61" s="326" t="s">
        <v>232</v>
      </c>
      <c r="D61" s="327"/>
      <c r="E61" s="328"/>
      <c r="F61" s="329"/>
      <c r="G61" s="327"/>
      <c r="H61" s="330"/>
      <c r="I61" s="327"/>
      <c r="J61" s="331"/>
      <c r="K61" s="332"/>
      <c r="L61" s="330"/>
      <c r="M61" s="333"/>
      <c r="N61" s="327"/>
      <c r="O61" s="327"/>
      <c r="P61" s="334"/>
      <c r="Q61" s="330"/>
      <c r="R61" s="335"/>
      <c r="S61" s="336"/>
      <c r="T61" s="337"/>
      <c r="U61" s="330"/>
      <c r="V61" s="335"/>
      <c r="W61" s="336"/>
      <c r="X61" s="337"/>
      <c r="Y61" s="330"/>
      <c r="Z61" s="335"/>
      <c r="AA61" s="336"/>
      <c r="AB61" s="337"/>
      <c r="AC61" s="330"/>
      <c r="AD61" s="335"/>
      <c r="AE61" s="336"/>
      <c r="AF61" s="338"/>
      <c r="AG61" s="330"/>
      <c r="AH61" s="339"/>
      <c r="AI61" s="330"/>
      <c r="AJ61" s="339"/>
      <c r="AQ61" s="328"/>
      <c r="AR61" s="329"/>
    </row>
    <row r="62" spans="1:44" ht="24" customHeight="1" x14ac:dyDescent="0.2">
      <c r="A62" s="352"/>
      <c r="B62" s="152"/>
      <c r="C62" s="326"/>
      <c r="D62" s="327"/>
      <c r="E62" s="328"/>
      <c r="F62" s="340"/>
      <c r="G62" s="327"/>
      <c r="H62" s="330"/>
      <c r="I62" s="327"/>
      <c r="J62" s="331"/>
      <c r="K62" s="332"/>
      <c r="L62" s="330"/>
      <c r="M62" s="333"/>
      <c r="N62" s="327"/>
      <c r="O62" s="327"/>
      <c r="P62" s="334"/>
      <c r="Q62" s="330"/>
      <c r="R62" s="335"/>
      <c r="S62" s="336"/>
      <c r="T62" s="337"/>
      <c r="U62" s="330"/>
      <c r="V62" s="335"/>
      <c r="W62" s="336"/>
      <c r="X62" s="337"/>
      <c r="Y62" s="330"/>
      <c r="Z62" s="335"/>
      <c r="AA62" s="336"/>
      <c r="AB62" s="337"/>
      <c r="AC62" s="330"/>
      <c r="AD62" s="335"/>
      <c r="AE62" s="336"/>
      <c r="AF62" s="338"/>
      <c r="AG62" s="330"/>
      <c r="AH62" s="339"/>
      <c r="AI62" s="330"/>
      <c r="AJ62" s="339"/>
      <c r="AQ62" s="328"/>
      <c r="AR62" s="340"/>
    </row>
    <row r="63" spans="1:44" ht="24" customHeight="1" x14ac:dyDescent="0.2">
      <c r="A63" s="352"/>
      <c r="B63" s="341">
        <v>2131</v>
      </c>
      <c r="C63" s="341" t="s">
        <v>36</v>
      </c>
      <c r="D63" s="327"/>
      <c r="E63" s="342">
        <v>1700</v>
      </c>
      <c r="F63" s="343" t="s">
        <v>442</v>
      </c>
      <c r="G63" s="344">
        <v>104.6</v>
      </c>
      <c r="H63" s="330"/>
      <c r="I63" s="345">
        <f t="shared" ref="I63:I71" si="114">IFERROR($K$7/G63,1)</f>
        <v>1</v>
      </c>
      <c r="J63" s="346" t="s">
        <v>136</v>
      </c>
      <c r="K63" s="347">
        <f t="shared" ref="K63:K71" si="115">E63*I63</f>
        <v>1700</v>
      </c>
      <c r="L63" s="330"/>
      <c r="M63" s="348">
        <f>$K63*$P$5</f>
        <v>85</v>
      </c>
      <c r="N63" s="348">
        <f>$K63*$P$6</f>
        <v>153</v>
      </c>
      <c r="O63" s="348">
        <f>$K63*$P$7</f>
        <v>85</v>
      </c>
      <c r="P63" s="349">
        <f>O63+M63+N63</f>
        <v>323</v>
      </c>
      <c r="Q63" s="330"/>
      <c r="R63" s="350">
        <f>+K63+P63</f>
        <v>2023</v>
      </c>
      <c r="S63" s="350">
        <f>$R63*$T$7</f>
        <v>302.94425000000001</v>
      </c>
      <c r="T63" s="349">
        <f>S63+R63</f>
        <v>2325.94425</v>
      </c>
      <c r="U63" s="330"/>
      <c r="V63" s="350">
        <f t="shared" ref="V63:V67" si="116">R63*$X$7</f>
        <v>101.15</v>
      </c>
      <c r="W63" s="348">
        <f>$V63*$T$7</f>
        <v>15.1472125</v>
      </c>
      <c r="X63" s="349">
        <f>W63+V63</f>
        <v>116.2972125</v>
      </c>
      <c r="Y63" s="330"/>
      <c r="Z63" s="350">
        <f>(T63+X63)*$AB$7</f>
        <v>341.91380475000005</v>
      </c>
      <c r="AA63" s="348">
        <f>$Z63*$T$7</f>
        <v>51.201592261312506</v>
      </c>
      <c r="AB63" s="349">
        <f>AA63+Z63</f>
        <v>393.11539701131255</v>
      </c>
      <c r="AC63" s="330"/>
      <c r="AD63" s="349">
        <f>AB63+X63+T63</f>
        <v>2835.3568595113125</v>
      </c>
      <c r="AE63" s="350">
        <f>AA63+W63+S63</f>
        <v>369.29305476131253</v>
      </c>
      <c r="AF63" s="349">
        <f>AD63-AE63</f>
        <v>2466.0638047499997</v>
      </c>
      <c r="AG63" s="330"/>
      <c r="AH63" s="349">
        <f t="shared" ref="AH63:AH71" si="117">AF63*$AH$7</f>
        <v>2606.3304313844242</v>
      </c>
      <c r="AI63" s="330"/>
      <c r="AJ63" s="349">
        <f t="shared" ref="AJ63:AJ71" si="118">ROUNDUP(AH63,-2)</f>
        <v>2700</v>
      </c>
      <c r="AQ63" s="342">
        <v>1700</v>
      </c>
      <c r="AR63" s="343" t="s">
        <v>127</v>
      </c>
    </row>
    <row r="64" spans="1:44" ht="24" customHeight="1" x14ac:dyDescent="0.2">
      <c r="A64" s="352"/>
      <c r="B64" s="341"/>
      <c r="C64" s="341" t="s">
        <v>37</v>
      </c>
      <c r="D64" s="327"/>
      <c r="E64" s="342">
        <v>1700</v>
      </c>
      <c r="F64" s="343" t="s">
        <v>442</v>
      </c>
      <c r="G64" s="344">
        <v>104.6</v>
      </c>
      <c r="H64" s="330"/>
      <c r="I64" s="351">
        <f t="shared" si="114"/>
        <v>1</v>
      </c>
      <c r="J64" s="346" t="s">
        <v>136</v>
      </c>
      <c r="K64" s="347">
        <f t="shared" si="115"/>
        <v>1700</v>
      </c>
      <c r="L64" s="330"/>
      <c r="M64" s="348">
        <f t="shared" ref="M64:M71" si="119">$K64*$P$5</f>
        <v>85</v>
      </c>
      <c r="N64" s="348">
        <f t="shared" ref="N64:N71" si="120">$K64*$P$6</f>
        <v>153</v>
      </c>
      <c r="O64" s="348">
        <f t="shared" ref="O64:O71" si="121">$K64*$P$7</f>
        <v>85</v>
      </c>
      <c r="P64" s="349">
        <f t="shared" ref="P64:P67" si="122">O64+M64+N64</f>
        <v>323</v>
      </c>
      <c r="Q64" s="330"/>
      <c r="R64" s="350">
        <f t="shared" ref="R64:R67" si="123">+K64+P64</f>
        <v>2023</v>
      </c>
      <c r="S64" s="350">
        <f t="shared" ref="S64:S71" si="124">$R64*$T$7</f>
        <v>302.94425000000001</v>
      </c>
      <c r="T64" s="349">
        <f t="shared" ref="T64:T67" si="125">S64+R64</f>
        <v>2325.94425</v>
      </c>
      <c r="U64" s="330"/>
      <c r="V64" s="350">
        <f t="shared" si="116"/>
        <v>101.15</v>
      </c>
      <c r="W64" s="348">
        <f t="shared" ref="W64:W71" si="126">$V64*$T$7</f>
        <v>15.1472125</v>
      </c>
      <c r="X64" s="349">
        <f t="shared" ref="X64:X67" si="127">W64+V64</f>
        <v>116.2972125</v>
      </c>
      <c r="Y64" s="330"/>
      <c r="Z64" s="350">
        <f t="shared" ref="Z64:Z67" si="128">(T64+X64)*$AB$7</f>
        <v>341.91380475000005</v>
      </c>
      <c r="AA64" s="348">
        <f t="shared" ref="AA64:AA71" si="129">$Z64*$T$7</f>
        <v>51.201592261312506</v>
      </c>
      <c r="AB64" s="349">
        <f t="shared" ref="AB64:AB67" si="130">AA64+Z64</f>
        <v>393.11539701131255</v>
      </c>
      <c r="AC64" s="330"/>
      <c r="AD64" s="349">
        <f t="shared" ref="AD64:AD67" si="131">AB64+X64+T64</f>
        <v>2835.3568595113125</v>
      </c>
      <c r="AE64" s="350">
        <f t="shared" ref="AE64:AE67" si="132">AA64+W64+S64</f>
        <v>369.29305476131253</v>
      </c>
      <c r="AF64" s="349">
        <f t="shared" ref="AF64:AF67" si="133">AD64-AE64</f>
        <v>2466.0638047499997</v>
      </c>
      <c r="AG64" s="330"/>
      <c r="AH64" s="349">
        <f t="shared" si="117"/>
        <v>2606.3304313844242</v>
      </c>
      <c r="AI64" s="330"/>
      <c r="AJ64" s="349">
        <f t="shared" si="118"/>
        <v>2700</v>
      </c>
      <c r="AQ64" s="342">
        <v>1700</v>
      </c>
      <c r="AR64" s="343" t="s">
        <v>127</v>
      </c>
    </row>
    <row r="65" spans="1:44" ht="24" customHeight="1" x14ac:dyDescent="0.2">
      <c r="A65" s="352"/>
      <c r="B65" s="341"/>
      <c r="C65" s="341" t="s">
        <v>38</v>
      </c>
      <c r="D65" s="327"/>
      <c r="E65" s="688">
        <v>2300</v>
      </c>
      <c r="F65" s="343" t="s">
        <v>442</v>
      </c>
      <c r="G65" s="344">
        <v>104.6</v>
      </c>
      <c r="H65" s="330"/>
      <c r="I65" s="351">
        <f t="shared" si="114"/>
        <v>1</v>
      </c>
      <c r="J65" s="346" t="s">
        <v>136</v>
      </c>
      <c r="K65" s="347">
        <f t="shared" si="115"/>
        <v>2300</v>
      </c>
      <c r="L65" s="330"/>
      <c r="M65" s="348">
        <f t="shared" si="119"/>
        <v>115</v>
      </c>
      <c r="N65" s="348">
        <f t="shared" si="120"/>
        <v>207</v>
      </c>
      <c r="O65" s="348">
        <f t="shared" si="121"/>
        <v>115</v>
      </c>
      <c r="P65" s="349">
        <f t="shared" si="122"/>
        <v>437</v>
      </c>
      <c r="Q65" s="330"/>
      <c r="R65" s="350">
        <f t="shared" si="123"/>
        <v>2737</v>
      </c>
      <c r="S65" s="350">
        <f t="shared" si="124"/>
        <v>409.86574999999999</v>
      </c>
      <c r="T65" s="349">
        <f t="shared" si="125"/>
        <v>3146.8657499999999</v>
      </c>
      <c r="U65" s="330"/>
      <c r="V65" s="350">
        <f t="shared" si="116"/>
        <v>136.85</v>
      </c>
      <c r="W65" s="348">
        <f t="shared" si="126"/>
        <v>20.493287499999997</v>
      </c>
      <c r="X65" s="349">
        <f t="shared" si="127"/>
        <v>157.3432875</v>
      </c>
      <c r="Y65" s="330"/>
      <c r="Z65" s="350">
        <f t="shared" si="128"/>
        <v>462.58926525000004</v>
      </c>
      <c r="AA65" s="348">
        <f t="shared" si="129"/>
        <v>69.272742471187499</v>
      </c>
      <c r="AB65" s="349">
        <f t="shared" si="130"/>
        <v>531.86200772118752</v>
      </c>
      <c r="AC65" s="330"/>
      <c r="AD65" s="349">
        <f t="shared" si="131"/>
        <v>3836.0710452211874</v>
      </c>
      <c r="AE65" s="350">
        <f t="shared" si="132"/>
        <v>499.63177997118748</v>
      </c>
      <c r="AF65" s="349">
        <f t="shared" si="133"/>
        <v>3336.4392652500001</v>
      </c>
      <c r="AG65" s="330"/>
      <c r="AH65" s="349">
        <f t="shared" si="117"/>
        <v>3526.2117601083387</v>
      </c>
      <c r="AI65" s="330"/>
      <c r="AJ65" s="349">
        <f t="shared" si="118"/>
        <v>3600</v>
      </c>
      <c r="AQ65" s="342">
        <v>2200</v>
      </c>
      <c r="AR65" s="343" t="s">
        <v>127</v>
      </c>
    </row>
    <row r="66" spans="1:44" ht="24" customHeight="1" x14ac:dyDescent="0.2">
      <c r="A66" s="352"/>
      <c r="B66" s="341"/>
      <c r="C66" s="341" t="s">
        <v>39</v>
      </c>
      <c r="D66" s="327"/>
      <c r="E66" s="688">
        <v>2200</v>
      </c>
      <c r="F66" s="343" t="s">
        <v>442</v>
      </c>
      <c r="G66" s="344">
        <v>104.6</v>
      </c>
      <c r="H66" s="330"/>
      <c r="I66" s="351">
        <f t="shared" si="114"/>
        <v>1</v>
      </c>
      <c r="J66" s="346" t="s">
        <v>136</v>
      </c>
      <c r="K66" s="347">
        <f t="shared" si="115"/>
        <v>2200</v>
      </c>
      <c r="L66" s="330"/>
      <c r="M66" s="348">
        <f t="shared" si="119"/>
        <v>110</v>
      </c>
      <c r="N66" s="348">
        <f t="shared" si="120"/>
        <v>198</v>
      </c>
      <c r="O66" s="348">
        <f t="shared" si="121"/>
        <v>110</v>
      </c>
      <c r="P66" s="349">
        <f t="shared" si="122"/>
        <v>418</v>
      </c>
      <c r="Q66" s="330"/>
      <c r="R66" s="350">
        <f t="shared" si="123"/>
        <v>2618</v>
      </c>
      <c r="S66" s="350">
        <f t="shared" si="124"/>
        <v>392.0455</v>
      </c>
      <c r="T66" s="349">
        <f t="shared" si="125"/>
        <v>3010.0455000000002</v>
      </c>
      <c r="U66" s="330"/>
      <c r="V66" s="350">
        <f t="shared" si="116"/>
        <v>130.9</v>
      </c>
      <c r="W66" s="348">
        <f t="shared" si="126"/>
        <v>19.602274999999999</v>
      </c>
      <c r="X66" s="349">
        <f t="shared" si="127"/>
        <v>150.502275</v>
      </c>
      <c r="Y66" s="330"/>
      <c r="Z66" s="350">
        <f t="shared" si="128"/>
        <v>442.47668850000002</v>
      </c>
      <c r="AA66" s="348">
        <f t="shared" si="129"/>
        <v>66.260884102874996</v>
      </c>
      <c r="AB66" s="349">
        <f t="shared" si="130"/>
        <v>508.73757260287505</v>
      </c>
      <c r="AC66" s="330"/>
      <c r="AD66" s="349">
        <f t="shared" si="131"/>
        <v>3669.2853476028749</v>
      </c>
      <c r="AE66" s="350">
        <f t="shared" si="132"/>
        <v>477.90865910287499</v>
      </c>
      <c r="AF66" s="349">
        <f t="shared" si="133"/>
        <v>3191.3766885</v>
      </c>
      <c r="AG66" s="330"/>
      <c r="AH66" s="349">
        <f t="shared" si="117"/>
        <v>3372.8982053210198</v>
      </c>
      <c r="AI66" s="330"/>
      <c r="AJ66" s="349">
        <f t="shared" si="118"/>
        <v>3400</v>
      </c>
      <c r="AQ66" s="342">
        <v>2295</v>
      </c>
      <c r="AR66" s="343" t="s">
        <v>127</v>
      </c>
    </row>
    <row r="67" spans="1:44" ht="24" customHeight="1" x14ac:dyDescent="0.2">
      <c r="A67" s="352"/>
      <c r="B67" s="341"/>
      <c r="C67" s="341" t="s">
        <v>40</v>
      </c>
      <c r="D67" s="327"/>
      <c r="E67" s="688">
        <v>2200</v>
      </c>
      <c r="F67" s="343" t="s">
        <v>442</v>
      </c>
      <c r="G67" s="344">
        <v>104.6</v>
      </c>
      <c r="H67" s="330"/>
      <c r="I67" s="351">
        <f t="shared" si="114"/>
        <v>1</v>
      </c>
      <c r="J67" s="346" t="s">
        <v>136</v>
      </c>
      <c r="K67" s="347">
        <f t="shared" si="115"/>
        <v>2200</v>
      </c>
      <c r="L67" s="330"/>
      <c r="M67" s="348">
        <f t="shared" si="119"/>
        <v>110</v>
      </c>
      <c r="N67" s="348">
        <f t="shared" si="120"/>
        <v>198</v>
      </c>
      <c r="O67" s="348">
        <f t="shared" si="121"/>
        <v>110</v>
      </c>
      <c r="P67" s="349">
        <f t="shared" si="122"/>
        <v>418</v>
      </c>
      <c r="Q67" s="330"/>
      <c r="R67" s="350">
        <f t="shared" si="123"/>
        <v>2618</v>
      </c>
      <c r="S67" s="350">
        <f t="shared" si="124"/>
        <v>392.0455</v>
      </c>
      <c r="T67" s="349">
        <f t="shared" si="125"/>
        <v>3010.0455000000002</v>
      </c>
      <c r="U67" s="330"/>
      <c r="V67" s="350">
        <f t="shared" si="116"/>
        <v>130.9</v>
      </c>
      <c r="W67" s="348">
        <f t="shared" si="126"/>
        <v>19.602274999999999</v>
      </c>
      <c r="X67" s="349">
        <f t="shared" si="127"/>
        <v>150.502275</v>
      </c>
      <c r="Y67" s="330"/>
      <c r="Z67" s="350">
        <f t="shared" si="128"/>
        <v>442.47668850000002</v>
      </c>
      <c r="AA67" s="348">
        <f t="shared" si="129"/>
        <v>66.260884102874996</v>
      </c>
      <c r="AB67" s="349">
        <f t="shared" si="130"/>
        <v>508.73757260287505</v>
      </c>
      <c r="AC67" s="330"/>
      <c r="AD67" s="349">
        <f t="shared" si="131"/>
        <v>3669.2853476028749</v>
      </c>
      <c r="AE67" s="350">
        <f t="shared" si="132"/>
        <v>477.90865910287499</v>
      </c>
      <c r="AF67" s="349">
        <f t="shared" si="133"/>
        <v>3191.3766885</v>
      </c>
      <c r="AG67" s="330"/>
      <c r="AH67" s="349">
        <f t="shared" si="117"/>
        <v>3372.8982053210198</v>
      </c>
      <c r="AI67" s="330"/>
      <c r="AJ67" s="349">
        <f t="shared" si="118"/>
        <v>3400</v>
      </c>
      <c r="AQ67" s="342">
        <v>2295</v>
      </c>
      <c r="AR67" s="343" t="s">
        <v>127</v>
      </c>
    </row>
    <row r="68" spans="1:44" ht="24" customHeight="1" x14ac:dyDescent="0.2">
      <c r="A68" s="352"/>
      <c r="B68" s="341">
        <v>2133</v>
      </c>
      <c r="C68" s="341" t="s">
        <v>41</v>
      </c>
      <c r="D68" s="327"/>
      <c r="E68" s="688">
        <v>2300</v>
      </c>
      <c r="F68" s="343" t="s">
        <v>442</v>
      </c>
      <c r="G68" s="344">
        <v>104.6</v>
      </c>
      <c r="H68" s="330"/>
      <c r="I68" s="351">
        <f t="shared" si="114"/>
        <v>1</v>
      </c>
      <c r="J68" s="346" t="s">
        <v>136</v>
      </c>
      <c r="K68" s="347">
        <f t="shared" si="115"/>
        <v>2300</v>
      </c>
      <c r="L68" s="330"/>
      <c r="M68" s="348">
        <f>$K68*$P$5</f>
        <v>115</v>
      </c>
      <c r="N68" s="348">
        <f>$K68*$P$6</f>
        <v>207</v>
      </c>
      <c r="O68" s="348">
        <f>$K68*$P$7</f>
        <v>115</v>
      </c>
      <c r="P68" s="349">
        <f>O68+M68+N68</f>
        <v>437</v>
      </c>
      <c r="Q68" s="330"/>
      <c r="R68" s="350">
        <f>+K68+P68</f>
        <v>2737</v>
      </c>
      <c r="S68" s="350">
        <f>$R68*$T$7</f>
        <v>409.86574999999999</v>
      </c>
      <c r="T68" s="349">
        <f>S68+R68</f>
        <v>3146.8657499999999</v>
      </c>
      <c r="U68" s="330"/>
      <c r="V68" s="350">
        <f t="shared" ref="V68:V71" si="134">R68*$X$7</f>
        <v>136.85</v>
      </c>
      <c r="W68" s="348">
        <f>$V68*$T$7</f>
        <v>20.493287499999997</v>
      </c>
      <c r="X68" s="349">
        <f>W68+V68</f>
        <v>157.3432875</v>
      </c>
      <c r="Y68" s="330"/>
      <c r="Z68" s="350">
        <f>(T68+X68)*$AB$7</f>
        <v>462.58926525000004</v>
      </c>
      <c r="AA68" s="348">
        <f>$Z68*$T$7</f>
        <v>69.272742471187499</v>
      </c>
      <c r="AB68" s="349">
        <f>AA68+Z68</f>
        <v>531.86200772118752</v>
      </c>
      <c r="AC68" s="330"/>
      <c r="AD68" s="349">
        <f>AB68+X68+T68</f>
        <v>3836.0710452211874</v>
      </c>
      <c r="AE68" s="350">
        <f>AA68+W68+S68</f>
        <v>499.63177997118748</v>
      </c>
      <c r="AF68" s="349">
        <f>AD68-AE68</f>
        <v>3336.4392652500001</v>
      </c>
      <c r="AG68" s="330"/>
      <c r="AH68" s="349">
        <f t="shared" si="117"/>
        <v>3526.2117601083387</v>
      </c>
      <c r="AI68" s="330"/>
      <c r="AJ68" s="349">
        <f t="shared" si="118"/>
        <v>3600</v>
      </c>
      <c r="AQ68" s="342">
        <v>2365</v>
      </c>
      <c r="AR68" s="343" t="s">
        <v>127</v>
      </c>
    </row>
    <row r="69" spans="1:44" ht="24" customHeight="1" x14ac:dyDescent="0.2">
      <c r="A69" s="352"/>
      <c r="B69" s="341">
        <v>2134</v>
      </c>
      <c r="C69" s="341" t="s">
        <v>42</v>
      </c>
      <c r="D69" s="327"/>
      <c r="E69" s="342">
        <v>1700</v>
      </c>
      <c r="F69" s="343" t="s">
        <v>442</v>
      </c>
      <c r="G69" s="344">
        <v>104.6</v>
      </c>
      <c r="H69" s="330"/>
      <c r="I69" s="351">
        <f t="shared" si="114"/>
        <v>1</v>
      </c>
      <c r="J69" s="346" t="s">
        <v>136</v>
      </c>
      <c r="K69" s="347">
        <f t="shared" si="115"/>
        <v>1700</v>
      </c>
      <c r="L69" s="330"/>
      <c r="M69" s="348">
        <f t="shared" si="119"/>
        <v>85</v>
      </c>
      <c r="N69" s="348">
        <f t="shared" si="120"/>
        <v>153</v>
      </c>
      <c r="O69" s="348">
        <f t="shared" si="121"/>
        <v>85</v>
      </c>
      <c r="P69" s="349">
        <f t="shared" ref="P69:P71" si="135">O69+M69+N69</f>
        <v>323</v>
      </c>
      <c r="Q69" s="330"/>
      <c r="R69" s="350">
        <f t="shared" ref="R69:R71" si="136">+K69+P69</f>
        <v>2023</v>
      </c>
      <c r="S69" s="350">
        <f t="shared" si="124"/>
        <v>302.94425000000001</v>
      </c>
      <c r="T69" s="349">
        <f t="shared" ref="T69:T71" si="137">S69+R69</f>
        <v>2325.94425</v>
      </c>
      <c r="U69" s="330"/>
      <c r="V69" s="350">
        <f t="shared" si="134"/>
        <v>101.15</v>
      </c>
      <c r="W69" s="348">
        <f t="shared" si="126"/>
        <v>15.1472125</v>
      </c>
      <c r="X69" s="349">
        <f t="shared" ref="X69:X71" si="138">W69+V69</f>
        <v>116.2972125</v>
      </c>
      <c r="Y69" s="330"/>
      <c r="Z69" s="350">
        <f t="shared" ref="Z69:Z71" si="139">(T69+X69)*$AB$7</f>
        <v>341.91380475000005</v>
      </c>
      <c r="AA69" s="348">
        <f t="shared" si="129"/>
        <v>51.201592261312506</v>
      </c>
      <c r="AB69" s="349">
        <f t="shared" ref="AB69:AB71" si="140">AA69+Z69</f>
        <v>393.11539701131255</v>
      </c>
      <c r="AC69" s="330"/>
      <c r="AD69" s="349">
        <f t="shared" ref="AD69:AD71" si="141">AB69+X69+T69</f>
        <v>2835.3568595113125</v>
      </c>
      <c r="AE69" s="350">
        <f t="shared" ref="AE69:AE71" si="142">AA69+W69+S69</f>
        <v>369.29305476131253</v>
      </c>
      <c r="AF69" s="349">
        <f t="shared" ref="AF69:AF71" si="143">AD69-AE69</f>
        <v>2466.0638047499997</v>
      </c>
      <c r="AG69" s="330"/>
      <c r="AH69" s="349">
        <f t="shared" si="117"/>
        <v>2606.3304313844242</v>
      </c>
      <c r="AI69" s="330"/>
      <c r="AJ69" s="349">
        <f t="shared" si="118"/>
        <v>2700</v>
      </c>
      <c r="AQ69" s="342">
        <v>1700</v>
      </c>
      <c r="AR69" s="343" t="s">
        <v>127</v>
      </c>
    </row>
    <row r="70" spans="1:44" ht="24" customHeight="1" x14ac:dyDescent="0.2">
      <c r="A70" s="352"/>
      <c r="B70" s="341">
        <v>2135</v>
      </c>
      <c r="C70" s="341" t="s">
        <v>43</v>
      </c>
      <c r="D70" s="327"/>
      <c r="E70" s="688">
        <v>1800</v>
      </c>
      <c r="F70" s="343" t="s">
        <v>442</v>
      </c>
      <c r="G70" s="344">
        <v>104.6</v>
      </c>
      <c r="H70" s="330"/>
      <c r="I70" s="351">
        <f t="shared" si="114"/>
        <v>1</v>
      </c>
      <c r="J70" s="346" t="s">
        <v>136</v>
      </c>
      <c r="K70" s="347">
        <f t="shared" si="115"/>
        <v>1800</v>
      </c>
      <c r="L70" s="330"/>
      <c r="M70" s="348">
        <f t="shared" si="119"/>
        <v>90</v>
      </c>
      <c r="N70" s="348">
        <f t="shared" si="120"/>
        <v>162</v>
      </c>
      <c r="O70" s="348">
        <f t="shared" si="121"/>
        <v>90</v>
      </c>
      <c r="P70" s="349">
        <f t="shared" si="135"/>
        <v>342</v>
      </c>
      <c r="Q70" s="330"/>
      <c r="R70" s="350">
        <f t="shared" si="136"/>
        <v>2142</v>
      </c>
      <c r="S70" s="350">
        <f t="shared" si="124"/>
        <v>320.7645</v>
      </c>
      <c r="T70" s="349">
        <f t="shared" si="137"/>
        <v>2462.7645000000002</v>
      </c>
      <c r="U70" s="330"/>
      <c r="V70" s="350">
        <f t="shared" si="134"/>
        <v>107.10000000000001</v>
      </c>
      <c r="W70" s="348">
        <f t="shared" si="126"/>
        <v>16.038225000000001</v>
      </c>
      <c r="X70" s="349">
        <f t="shared" si="138"/>
        <v>123.13822500000001</v>
      </c>
      <c r="Y70" s="330"/>
      <c r="Z70" s="350">
        <f t="shared" si="139"/>
        <v>362.02638150000007</v>
      </c>
      <c r="AA70" s="348">
        <f t="shared" si="129"/>
        <v>54.213450629625008</v>
      </c>
      <c r="AB70" s="349">
        <f t="shared" si="140"/>
        <v>416.23983212962509</v>
      </c>
      <c r="AC70" s="330"/>
      <c r="AD70" s="349">
        <f t="shared" si="141"/>
        <v>3002.1425571296254</v>
      </c>
      <c r="AE70" s="350">
        <f t="shared" si="142"/>
        <v>391.01617562962502</v>
      </c>
      <c r="AF70" s="349">
        <f t="shared" si="143"/>
        <v>2611.1263815000002</v>
      </c>
      <c r="AG70" s="330"/>
      <c r="AH70" s="349">
        <f t="shared" si="117"/>
        <v>2759.6439861717436</v>
      </c>
      <c r="AI70" s="330"/>
      <c r="AJ70" s="349">
        <f t="shared" si="118"/>
        <v>2800</v>
      </c>
      <c r="AQ70" s="342">
        <v>1700</v>
      </c>
      <c r="AR70" s="343" t="s">
        <v>127</v>
      </c>
    </row>
    <row r="71" spans="1:44" ht="24" customHeight="1" x14ac:dyDescent="0.2">
      <c r="A71" s="352"/>
      <c r="B71" s="341">
        <v>2136</v>
      </c>
      <c r="C71" s="341" t="s">
        <v>44</v>
      </c>
      <c r="D71" s="327"/>
      <c r="E71" s="342">
        <v>1700</v>
      </c>
      <c r="F71" s="343" t="s">
        <v>442</v>
      </c>
      <c r="G71" s="344">
        <v>104.6</v>
      </c>
      <c r="H71" s="330"/>
      <c r="I71" s="351">
        <f t="shared" si="114"/>
        <v>1</v>
      </c>
      <c r="J71" s="346" t="s">
        <v>136</v>
      </c>
      <c r="K71" s="347">
        <f t="shared" si="115"/>
        <v>1700</v>
      </c>
      <c r="L71" s="330"/>
      <c r="M71" s="348">
        <f t="shared" si="119"/>
        <v>85</v>
      </c>
      <c r="N71" s="348">
        <f t="shared" si="120"/>
        <v>153</v>
      </c>
      <c r="O71" s="348">
        <f t="shared" si="121"/>
        <v>85</v>
      </c>
      <c r="P71" s="349">
        <f t="shared" si="135"/>
        <v>323</v>
      </c>
      <c r="Q71" s="330"/>
      <c r="R71" s="350">
        <f t="shared" si="136"/>
        <v>2023</v>
      </c>
      <c r="S71" s="350">
        <f t="shared" si="124"/>
        <v>302.94425000000001</v>
      </c>
      <c r="T71" s="349">
        <f t="shared" si="137"/>
        <v>2325.94425</v>
      </c>
      <c r="U71" s="330"/>
      <c r="V71" s="350">
        <f t="shared" si="134"/>
        <v>101.15</v>
      </c>
      <c r="W71" s="348">
        <f t="shared" si="126"/>
        <v>15.1472125</v>
      </c>
      <c r="X71" s="349">
        <f t="shared" si="138"/>
        <v>116.2972125</v>
      </c>
      <c r="Y71" s="330"/>
      <c r="Z71" s="350">
        <f t="shared" si="139"/>
        <v>341.91380475000005</v>
      </c>
      <c r="AA71" s="348">
        <f t="shared" si="129"/>
        <v>51.201592261312506</v>
      </c>
      <c r="AB71" s="349">
        <f t="shared" si="140"/>
        <v>393.11539701131255</v>
      </c>
      <c r="AC71" s="330"/>
      <c r="AD71" s="349">
        <f t="shared" si="141"/>
        <v>2835.3568595113125</v>
      </c>
      <c r="AE71" s="350">
        <f t="shared" si="142"/>
        <v>369.29305476131253</v>
      </c>
      <c r="AF71" s="349">
        <f t="shared" si="143"/>
        <v>2466.0638047499997</v>
      </c>
      <c r="AG71" s="330"/>
      <c r="AH71" s="349">
        <f t="shared" si="117"/>
        <v>2606.3304313844242</v>
      </c>
      <c r="AI71" s="330"/>
      <c r="AJ71" s="349">
        <f t="shared" si="118"/>
        <v>2700</v>
      </c>
      <c r="AQ71" s="342">
        <v>1700</v>
      </c>
      <c r="AR71" s="343" t="s">
        <v>127</v>
      </c>
    </row>
    <row r="72" spans="1:44" ht="24" customHeight="1" x14ac:dyDescent="0.2">
      <c r="A72" s="352"/>
      <c r="B72" s="355"/>
      <c r="C72" s="356" t="s">
        <v>241</v>
      </c>
      <c r="D72" s="357"/>
      <c r="E72" s="358"/>
      <c r="F72" s="357"/>
      <c r="G72" s="357"/>
      <c r="H72" s="359"/>
      <c r="I72" s="357"/>
      <c r="J72" s="360"/>
      <c r="K72" s="361"/>
      <c r="L72" s="359"/>
      <c r="M72" s="362"/>
      <c r="N72" s="362"/>
      <c r="O72" s="362"/>
      <c r="P72" s="363"/>
      <c r="Q72" s="359"/>
      <c r="R72" s="364"/>
      <c r="S72" s="364"/>
      <c r="T72" s="363"/>
      <c r="U72" s="359"/>
      <c r="V72" s="364"/>
      <c r="W72" s="364"/>
      <c r="X72" s="363"/>
      <c r="Y72" s="359"/>
      <c r="Z72" s="364"/>
      <c r="AA72" s="364"/>
      <c r="AB72" s="363"/>
      <c r="AC72" s="359"/>
      <c r="AD72" s="363"/>
      <c r="AE72" s="364"/>
      <c r="AF72" s="365"/>
      <c r="AG72" s="359"/>
      <c r="AH72" s="363"/>
      <c r="AI72" s="359"/>
      <c r="AJ72" s="366"/>
      <c r="AQ72" s="358"/>
      <c r="AR72" s="357"/>
    </row>
    <row r="73" spans="1:44" ht="24" customHeight="1" x14ac:dyDescent="0.2">
      <c r="A73" s="352"/>
      <c r="B73" s="152">
        <v>3</v>
      </c>
      <c r="C73" s="326" t="s">
        <v>233</v>
      </c>
      <c r="D73" s="327"/>
      <c r="E73" s="328"/>
      <c r="F73" s="329"/>
      <c r="G73" s="327"/>
      <c r="H73" s="330"/>
      <c r="I73" s="327"/>
      <c r="J73" s="331"/>
      <c r="K73" s="332"/>
      <c r="L73" s="330"/>
      <c r="M73" s="333"/>
      <c r="N73" s="327"/>
      <c r="O73" s="327"/>
      <c r="P73" s="334"/>
      <c r="Q73" s="330"/>
      <c r="R73" s="335"/>
      <c r="S73" s="336"/>
      <c r="T73" s="337"/>
      <c r="U73" s="330"/>
      <c r="V73" s="335"/>
      <c r="W73" s="336"/>
      <c r="X73" s="337"/>
      <c r="Y73" s="330"/>
      <c r="Z73" s="335"/>
      <c r="AA73" s="336"/>
      <c r="AB73" s="337"/>
      <c r="AC73" s="330"/>
      <c r="AD73" s="335"/>
      <c r="AE73" s="336"/>
      <c r="AF73" s="338"/>
      <c r="AG73" s="330"/>
      <c r="AH73" s="339"/>
      <c r="AI73" s="330"/>
      <c r="AJ73" s="339"/>
      <c r="AQ73" s="328"/>
      <c r="AR73" s="329"/>
    </row>
    <row r="74" spans="1:44" ht="24" customHeight="1" x14ac:dyDescent="0.2">
      <c r="A74" s="352"/>
      <c r="B74" s="152"/>
      <c r="C74" s="326"/>
      <c r="D74" s="327"/>
      <c r="E74" s="328"/>
      <c r="F74" s="340"/>
      <c r="G74" s="327"/>
      <c r="H74" s="330"/>
      <c r="I74" s="327"/>
      <c r="J74" s="331"/>
      <c r="K74" s="332"/>
      <c r="L74" s="330"/>
      <c r="M74" s="333"/>
      <c r="N74" s="327"/>
      <c r="O74" s="327"/>
      <c r="P74" s="334"/>
      <c r="Q74" s="330"/>
      <c r="R74" s="335"/>
      <c r="S74" s="336"/>
      <c r="T74" s="337"/>
      <c r="U74" s="330"/>
      <c r="V74" s="335"/>
      <c r="W74" s="336"/>
      <c r="X74" s="337"/>
      <c r="Y74" s="330"/>
      <c r="Z74" s="335"/>
      <c r="AA74" s="336"/>
      <c r="AB74" s="337"/>
      <c r="AC74" s="330"/>
      <c r="AD74" s="335"/>
      <c r="AE74" s="336"/>
      <c r="AF74" s="338"/>
      <c r="AG74" s="330"/>
      <c r="AH74" s="339"/>
      <c r="AI74" s="330"/>
      <c r="AJ74" s="339"/>
      <c r="AQ74" s="328"/>
      <c r="AR74" s="340"/>
    </row>
    <row r="75" spans="1:44" ht="24" customHeight="1" x14ac:dyDescent="0.2">
      <c r="A75" s="352"/>
      <c r="B75" s="341">
        <v>2121</v>
      </c>
      <c r="C75" s="341" t="s">
        <v>8</v>
      </c>
      <c r="D75" s="327"/>
      <c r="E75" s="342">
        <v>1300</v>
      </c>
      <c r="F75" s="343" t="s">
        <v>442</v>
      </c>
      <c r="G75" s="344">
        <v>104.6</v>
      </c>
      <c r="H75" s="330"/>
      <c r="I75" s="345">
        <f>IFERROR($K$7/G75,1)</f>
        <v>1</v>
      </c>
      <c r="J75" s="346" t="s">
        <v>136</v>
      </c>
      <c r="K75" s="347">
        <f t="shared" ref="K75:K79" si="144">E75*I75</f>
        <v>1300</v>
      </c>
      <c r="L75" s="330"/>
      <c r="M75" s="348">
        <f t="shared" ref="M75:M79" si="145">$K75*$P$5</f>
        <v>65</v>
      </c>
      <c r="N75" s="348">
        <f t="shared" ref="N75:N79" si="146">$K75*$P$6</f>
        <v>117</v>
      </c>
      <c r="O75" s="348">
        <f t="shared" ref="O75:O79" si="147">$K75*$P$7</f>
        <v>65</v>
      </c>
      <c r="P75" s="349">
        <f t="shared" ref="P75:P79" si="148">O75+M75+N75</f>
        <v>247</v>
      </c>
      <c r="Q75" s="330"/>
      <c r="R75" s="350">
        <f t="shared" ref="R75:R79" si="149">+K75+P75</f>
        <v>1547</v>
      </c>
      <c r="S75" s="350">
        <f t="shared" ref="S75:S79" si="150">$R75*$T$7</f>
        <v>231.66325000000001</v>
      </c>
      <c r="T75" s="349">
        <f t="shared" ref="T75:T79" si="151">S75+R75</f>
        <v>1778.6632500000001</v>
      </c>
      <c r="U75" s="330"/>
      <c r="V75" s="350">
        <f t="shared" ref="V75:V79" si="152">R75*$X$7</f>
        <v>77.350000000000009</v>
      </c>
      <c r="W75" s="348">
        <f t="shared" ref="W75:W79" si="153">$V75*$T$7</f>
        <v>11.5831625</v>
      </c>
      <c r="X75" s="349">
        <f t="shared" ref="X75:X79" si="154">W75+V75</f>
        <v>88.933162500000009</v>
      </c>
      <c r="Y75" s="330"/>
      <c r="Z75" s="350">
        <f t="shared" ref="Z75:Z79" si="155">(T75+X75)*$AB$7</f>
        <v>261.46349775000004</v>
      </c>
      <c r="AA75" s="348">
        <f t="shared" ref="AA75:AA79" si="156">$Z75*$T$7</f>
        <v>39.154158788062503</v>
      </c>
      <c r="AB75" s="349">
        <f t="shared" ref="AB75:AB79" si="157">AA75+Z75</f>
        <v>300.61765653806253</v>
      </c>
      <c r="AC75" s="330"/>
      <c r="AD75" s="349">
        <f t="shared" ref="AD75:AD79" si="158">AB75+X75+T75</f>
        <v>2168.2140690380625</v>
      </c>
      <c r="AE75" s="350">
        <f t="shared" ref="AE75:AE79" si="159">AA75+W75+S75</f>
        <v>282.40057128806251</v>
      </c>
      <c r="AF75" s="349">
        <f t="shared" ref="AF75:AF79" si="160">AD75-AE75</f>
        <v>1885.8134977499999</v>
      </c>
      <c r="AG75" s="330"/>
      <c r="AH75" s="349">
        <f>AF75*$AH$7</f>
        <v>1993.076212235148</v>
      </c>
      <c r="AI75" s="330"/>
      <c r="AJ75" s="349">
        <f t="shared" ref="AJ75:AJ79" si="161">ROUNDUP(AH75,-2)</f>
        <v>2000</v>
      </c>
      <c r="AQ75" s="342">
        <v>1300</v>
      </c>
      <c r="AR75" s="343" t="s">
        <v>127</v>
      </c>
    </row>
    <row r="76" spans="1:44" ht="24" customHeight="1" x14ac:dyDescent="0.2">
      <c r="A76" s="352"/>
      <c r="B76" s="341">
        <v>2125</v>
      </c>
      <c r="C76" s="341" t="s">
        <v>110</v>
      </c>
      <c r="D76" s="327"/>
      <c r="E76" s="688">
        <v>1350</v>
      </c>
      <c r="F76" s="343" t="s">
        <v>442</v>
      </c>
      <c r="G76" s="344">
        <v>104.6</v>
      </c>
      <c r="H76" s="330"/>
      <c r="I76" s="351">
        <f>IFERROR($K$7/G76,1)</f>
        <v>1</v>
      </c>
      <c r="J76" s="346" t="s">
        <v>136</v>
      </c>
      <c r="K76" s="347">
        <f t="shared" si="144"/>
        <v>1350</v>
      </c>
      <c r="L76" s="330"/>
      <c r="M76" s="348">
        <f t="shared" si="145"/>
        <v>67.5</v>
      </c>
      <c r="N76" s="348">
        <f t="shared" si="146"/>
        <v>121.5</v>
      </c>
      <c r="O76" s="348">
        <f t="shared" si="147"/>
        <v>67.5</v>
      </c>
      <c r="P76" s="349">
        <f t="shared" si="148"/>
        <v>256.5</v>
      </c>
      <c r="Q76" s="330"/>
      <c r="R76" s="350">
        <f t="shared" si="149"/>
        <v>1606.5</v>
      </c>
      <c r="S76" s="350">
        <f t="shared" si="150"/>
        <v>240.573375</v>
      </c>
      <c r="T76" s="349">
        <f t="shared" si="151"/>
        <v>1847.0733749999999</v>
      </c>
      <c r="U76" s="330"/>
      <c r="V76" s="350">
        <f t="shared" si="152"/>
        <v>80.325000000000003</v>
      </c>
      <c r="W76" s="348">
        <f t="shared" si="153"/>
        <v>12.02866875</v>
      </c>
      <c r="X76" s="349">
        <f t="shared" si="154"/>
        <v>92.353668749999997</v>
      </c>
      <c r="Y76" s="330"/>
      <c r="Z76" s="350">
        <f t="shared" si="155"/>
        <v>271.519786125</v>
      </c>
      <c r="AA76" s="348">
        <f t="shared" si="156"/>
        <v>40.660087972218747</v>
      </c>
      <c r="AB76" s="349">
        <f t="shared" si="157"/>
        <v>312.17987409721877</v>
      </c>
      <c r="AC76" s="330"/>
      <c r="AD76" s="349">
        <f t="shared" si="158"/>
        <v>2251.6069178472189</v>
      </c>
      <c r="AE76" s="350">
        <f t="shared" si="159"/>
        <v>293.26213172221873</v>
      </c>
      <c r="AF76" s="349">
        <f t="shared" si="160"/>
        <v>1958.3447861250002</v>
      </c>
      <c r="AG76" s="330"/>
      <c r="AH76" s="349">
        <f>AF76*$AH$7</f>
        <v>2069.7329896288079</v>
      </c>
      <c r="AI76" s="330"/>
      <c r="AJ76" s="349">
        <f t="shared" si="161"/>
        <v>2100</v>
      </c>
      <c r="AQ76" s="342">
        <v>1600</v>
      </c>
      <c r="AR76" s="343" t="s">
        <v>127</v>
      </c>
    </row>
    <row r="77" spans="1:44" ht="24" customHeight="1" x14ac:dyDescent="0.2">
      <c r="A77" s="352"/>
      <c r="B77" s="341">
        <v>2123</v>
      </c>
      <c r="C77" s="341" t="s">
        <v>9</v>
      </c>
      <c r="D77" s="327"/>
      <c r="E77" s="342">
        <v>1500</v>
      </c>
      <c r="F77" s="343" t="s">
        <v>442</v>
      </c>
      <c r="G77" s="344">
        <v>104.6</v>
      </c>
      <c r="H77" s="330"/>
      <c r="I77" s="351">
        <f>IFERROR($K$7/G77,1)</f>
        <v>1</v>
      </c>
      <c r="J77" s="346" t="s">
        <v>136</v>
      </c>
      <c r="K77" s="347">
        <f t="shared" si="144"/>
        <v>1500</v>
      </c>
      <c r="L77" s="330"/>
      <c r="M77" s="348">
        <f t="shared" si="145"/>
        <v>75</v>
      </c>
      <c r="N77" s="348">
        <f t="shared" si="146"/>
        <v>135</v>
      </c>
      <c r="O77" s="348">
        <f t="shared" si="147"/>
        <v>75</v>
      </c>
      <c r="P77" s="349">
        <f t="shared" si="148"/>
        <v>285</v>
      </c>
      <c r="Q77" s="330"/>
      <c r="R77" s="350">
        <f t="shared" si="149"/>
        <v>1785</v>
      </c>
      <c r="S77" s="350">
        <f t="shared" si="150"/>
        <v>267.30374999999998</v>
      </c>
      <c r="T77" s="349">
        <f t="shared" si="151"/>
        <v>2052.30375</v>
      </c>
      <c r="U77" s="330"/>
      <c r="V77" s="350">
        <f t="shared" si="152"/>
        <v>89.25</v>
      </c>
      <c r="W77" s="348">
        <f t="shared" si="153"/>
        <v>13.365187499999999</v>
      </c>
      <c r="X77" s="349">
        <f t="shared" si="154"/>
        <v>102.6151875</v>
      </c>
      <c r="Y77" s="330"/>
      <c r="Z77" s="350">
        <f t="shared" si="155"/>
        <v>301.68865125000002</v>
      </c>
      <c r="AA77" s="348">
        <f t="shared" si="156"/>
        <v>45.177875524687501</v>
      </c>
      <c r="AB77" s="349">
        <f t="shared" si="157"/>
        <v>346.86652677468754</v>
      </c>
      <c r="AC77" s="330"/>
      <c r="AD77" s="349">
        <f t="shared" si="158"/>
        <v>2501.7854642746875</v>
      </c>
      <c r="AE77" s="350">
        <f t="shared" si="159"/>
        <v>325.84681302468749</v>
      </c>
      <c r="AF77" s="349">
        <f t="shared" si="160"/>
        <v>2175.93865125</v>
      </c>
      <c r="AG77" s="330"/>
      <c r="AH77" s="349">
        <f>AF77*$AH$7</f>
        <v>2299.7033218097863</v>
      </c>
      <c r="AI77" s="330"/>
      <c r="AJ77" s="349">
        <f t="shared" si="161"/>
        <v>2300</v>
      </c>
      <c r="AQ77" s="342">
        <v>1500</v>
      </c>
      <c r="AR77" s="343" t="s">
        <v>127</v>
      </c>
    </row>
    <row r="78" spans="1:44" ht="24" customHeight="1" x14ac:dyDescent="0.2">
      <c r="A78" s="352"/>
      <c r="B78" s="341">
        <v>2127</v>
      </c>
      <c r="C78" s="341" t="s">
        <v>3</v>
      </c>
      <c r="D78" s="327"/>
      <c r="E78" s="688">
        <v>1700</v>
      </c>
      <c r="F78" s="343" t="s">
        <v>442</v>
      </c>
      <c r="G78" s="344">
        <v>104.6</v>
      </c>
      <c r="H78" s="330"/>
      <c r="I78" s="351">
        <f>IFERROR($K$7/G78,1)</f>
        <v>1</v>
      </c>
      <c r="J78" s="346" t="s">
        <v>136</v>
      </c>
      <c r="K78" s="347">
        <f t="shared" si="144"/>
        <v>1700</v>
      </c>
      <c r="L78" s="330"/>
      <c r="M78" s="348">
        <f t="shared" si="145"/>
        <v>85</v>
      </c>
      <c r="N78" s="348">
        <f t="shared" si="146"/>
        <v>153</v>
      </c>
      <c r="O78" s="348">
        <f t="shared" si="147"/>
        <v>85</v>
      </c>
      <c r="P78" s="349">
        <f t="shared" si="148"/>
        <v>323</v>
      </c>
      <c r="Q78" s="330"/>
      <c r="R78" s="350">
        <f t="shared" si="149"/>
        <v>2023</v>
      </c>
      <c r="S78" s="350">
        <f t="shared" si="150"/>
        <v>302.94425000000001</v>
      </c>
      <c r="T78" s="349">
        <f t="shared" si="151"/>
        <v>2325.94425</v>
      </c>
      <c r="U78" s="330"/>
      <c r="V78" s="350">
        <f t="shared" si="152"/>
        <v>101.15</v>
      </c>
      <c r="W78" s="348">
        <f t="shared" si="153"/>
        <v>15.1472125</v>
      </c>
      <c r="X78" s="349">
        <f t="shared" si="154"/>
        <v>116.2972125</v>
      </c>
      <c r="Y78" s="330"/>
      <c r="Z78" s="350">
        <f t="shared" si="155"/>
        <v>341.91380475000005</v>
      </c>
      <c r="AA78" s="348">
        <f t="shared" si="156"/>
        <v>51.201592261312506</v>
      </c>
      <c r="AB78" s="349">
        <f t="shared" si="157"/>
        <v>393.11539701131255</v>
      </c>
      <c r="AC78" s="330"/>
      <c r="AD78" s="349">
        <f t="shared" si="158"/>
        <v>2835.3568595113125</v>
      </c>
      <c r="AE78" s="350">
        <f t="shared" si="159"/>
        <v>369.29305476131253</v>
      </c>
      <c r="AF78" s="349">
        <f t="shared" si="160"/>
        <v>2466.0638047499997</v>
      </c>
      <c r="AG78" s="330"/>
      <c r="AH78" s="349">
        <f>AF78*$AH$7</f>
        <v>2606.3304313844242</v>
      </c>
      <c r="AI78" s="330"/>
      <c r="AJ78" s="349">
        <f t="shared" si="161"/>
        <v>2700</v>
      </c>
      <c r="AQ78" s="342">
        <v>1600</v>
      </c>
      <c r="AR78" s="343" t="s">
        <v>127</v>
      </c>
    </row>
    <row r="79" spans="1:44" ht="24" customHeight="1" x14ac:dyDescent="0.2">
      <c r="A79" s="352"/>
      <c r="B79" s="341">
        <v>2126</v>
      </c>
      <c r="C79" s="341" t="s">
        <v>45</v>
      </c>
      <c r="D79" s="327"/>
      <c r="E79" s="342">
        <v>1500</v>
      </c>
      <c r="F79" s="343" t="s">
        <v>442</v>
      </c>
      <c r="G79" s="344">
        <v>104.6</v>
      </c>
      <c r="H79" s="330"/>
      <c r="I79" s="351">
        <f>IFERROR($K$7/G79,1)</f>
        <v>1</v>
      </c>
      <c r="J79" s="346" t="s">
        <v>136</v>
      </c>
      <c r="K79" s="347">
        <f t="shared" si="144"/>
        <v>1500</v>
      </c>
      <c r="L79" s="330"/>
      <c r="M79" s="348">
        <f t="shared" si="145"/>
        <v>75</v>
      </c>
      <c r="N79" s="348">
        <f t="shared" si="146"/>
        <v>135</v>
      </c>
      <c r="O79" s="348">
        <f t="shared" si="147"/>
        <v>75</v>
      </c>
      <c r="P79" s="349">
        <f t="shared" si="148"/>
        <v>285</v>
      </c>
      <c r="Q79" s="330"/>
      <c r="R79" s="350">
        <f t="shared" si="149"/>
        <v>1785</v>
      </c>
      <c r="S79" s="350">
        <f t="shared" si="150"/>
        <v>267.30374999999998</v>
      </c>
      <c r="T79" s="349">
        <f t="shared" si="151"/>
        <v>2052.30375</v>
      </c>
      <c r="U79" s="330"/>
      <c r="V79" s="350">
        <f t="shared" si="152"/>
        <v>89.25</v>
      </c>
      <c r="W79" s="348">
        <f t="shared" si="153"/>
        <v>13.365187499999999</v>
      </c>
      <c r="X79" s="349">
        <f t="shared" si="154"/>
        <v>102.6151875</v>
      </c>
      <c r="Y79" s="330"/>
      <c r="Z79" s="350">
        <f t="shared" si="155"/>
        <v>301.68865125000002</v>
      </c>
      <c r="AA79" s="348">
        <f t="shared" si="156"/>
        <v>45.177875524687501</v>
      </c>
      <c r="AB79" s="349">
        <f t="shared" si="157"/>
        <v>346.86652677468754</v>
      </c>
      <c r="AC79" s="330"/>
      <c r="AD79" s="349">
        <f t="shared" si="158"/>
        <v>2501.7854642746875</v>
      </c>
      <c r="AE79" s="350">
        <f t="shared" si="159"/>
        <v>325.84681302468749</v>
      </c>
      <c r="AF79" s="349">
        <f t="shared" si="160"/>
        <v>2175.93865125</v>
      </c>
      <c r="AG79" s="330"/>
      <c r="AH79" s="349">
        <f>AF79*$AH$7</f>
        <v>2299.7033218097863</v>
      </c>
      <c r="AI79" s="330"/>
      <c r="AJ79" s="349">
        <f t="shared" si="161"/>
        <v>2300</v>
      </c>
      <c r="AQ79" s="342">
        <v>1500</v>
      </c>
      <c r="AR79" s="343" t="s">
        <v>127</v>
      </c>
    </row>
    <row r="80" spans="1:44" ht="24" customHeight="1" x14ac:dyDescent="0.2">
      <c r="A80" s="352"/>
      <c r="B80" s="355"/>
      <c r="C80" s="356" t="s">
        <v>241</v>
      </c>
      <c r="D80" s="357"/>
      <c r="E80" s="358"/>
      <c r="F80" s="357"/>
      <c r="G80" s="357"/>
      <c r="H80" s="359"/>
      <c r="I80" s="357"/>
      <c r="J80" s="360"/>
      <c r="K80" s="361"/>
      <c r="L80" s="359"/>
      <c r="M80" s="362"/>
      <c r="N80" s="362"/>
      <c r="O80" s="362"/>
      <c r="P80" s="363"/>
      <c r="Q80" s="359"/>
      <c r="R80" s="364"/>
      <c r="S80" s="364"/>
      <c r="T80" s="363"/>
      <c r="U80" s="359"/>
      <c r="V80" s="364"/>
      <c r="W80" s="364"/>
      <c r="X80" s="363"/>
      <c r="Y80" s="359"/>
      <c r="Z80" s="364"/>
      <c r="AA80" s="364"/>
      <c r="AB80" s="363"/>
      <c r="AC80" s="359"/>
      <c r="AD80" s="363"/>
      <c r="AE80" s="364"/>
      <c r="AF80" s="365"/>
      <c r="AG80" s="359"/>
      <c r="AH80" s="363"/>
      <c r="AI80" s="359"/>
      <c r="AJ80" s="366"/>
      <c r="AQ80" s="358"/>
      <c r="AR80" s="357"/>
    </row>
    <row r="81" spans="1:44" ht="24" customHeight="1" x14ac:dyDescent="0.2">
      <c r="A81" s="352"/>
      <c r="B81" s="152">
        <v>4</v>
      </c>
      <c r="C81" s="326" t="s">
        <v>234</v>
      </c>
      <c r="D81" s="327"/>
      <c r="E81" s="328"/>
      <c r="F81" s="329"/>
      <c r="G81" s="327"/>
      <c r="H81" s="330"/>
      <c r="I81" s="327"/>
      <c r="J81" s="331"/>
      <c r="K81" s="332"/>
      <c r="L81" s="330"/>
      <c r="M81" s="333"/>
      <c r="N81" s="327"/>
      <c r="O81" s="327"/>
      <c r="P81" s="334"/>
      <c r="Q81" s="330"/>
      <c r="R81" s="335"/>
      <c r="S81" s="336"/>
      <c r="T81" s="337"/>
      <c r="U81" s="330"/>
      <c r="V81" s="335"/>
      <c r="W81" s="336"/>
      <c r="X81" s="337"/>
      <c r="Y81" s="330"/>
      <c r="Z81" s="335"/>
      <c r="AA81" s="336"/>
      <c r="AB81" s="337"/>
      <c r="AC81" s="330"/>
      <c r="AD81" s="335"/>
      <c r="AE81" s="336"/>
      <c r="AF81" s="338"/>
      <c r="AG81" s="330"/>
      <c r="AH81" s="339"/>
      <c r="AI81" s="330"/>
      <c r="AJ81" s="339"/>
      <c r="AQ81" s="328"/>
      <c r="AR81" s="329"/>
    </row>
    <row r="82" spans="1:44" ht="24" customHeight="1" x14ac:dyDescent="0.2">
      <c r="A82" s="352"/>
      <c r="B82" s="152"/>
      <c r="C82" s="326"/>
      <c r="D82" s="327"/>
      <c r="E82" s="328"/>
      <c r="F82" s="340"/>
      <c r="G82" s="327"/>
      <c r="H82" s="330"/>
      <c r="I82" s="327"/>
      <c r="J82" s="331"/>
      <c r="K82" s="332"/>
      <c r="L82" s="330"/>
      <c r="M82" s="333"/>
      <c r="N82" s="331"/>
      <c r="O82" s="331"/>
      <c r="P82" s="376"/>
      <c r="Q82" s="330"/>
      <c r="R82" s="335"/>
      <c r="S82" s="336"/>
      <c r="T82" s="376"/>
      <c r="U82" s="330"/>
      <c r="V82" s="335"/>
      <c r="W82" s="331"/>
      <c r="X82" s="376"/>
      <c r="Y82" s="330"/>
      <c r="Z82" s="335"/>
      <c r="AA82" s="331"/>
      <c r="AB82" s="376"/>
      <c r="AC82" s="330"/>
      <c r="AD82" s="377"/>
      <c r="AE82" s="336"/>
      <c r="AF82" s="376"/>
      <c r="AG82" s="330"/>
      <c r="AH82" s="378"/>
      <c r="AI82" s="330"/>
      <c r="AJ82" s="378"/>
      <c r="AQ82" s="328"/>
      <c r="AR82" s="340"/>
    </row>
    <row r="83" spans="1:44" ht="24" customHeight="1" x14ac:dyDescent="0.2">
      <c r="A83" s="352"/>
      <c r="B83" s="341">
        <v>2111</v>
      </c>
      <c r="C83" s="341" t="s">
        <v>11</v>
      </c>
      <c r="D83" s="327"/>
      <c r="E83" s="688">
        <v>1000</v>
      </c>
      <c r="F83" s="343" t="s">
        <v>442</v>
      </c>
      <c r="G83" s="344">
        <v>104.6</v>
      </c>
      <c r="H83" s="330"/>
      <c r="I83" s="345">
        <f>IFERROR($K$7/G83,1)</f>
        <v>1</v>
      </c>
      <c r="J83" s="346" t="s">
        <v>136</v>
      </c>
      <c r="K83" s="347">
        <f t="shared" ref="K83" si="162">E83*I83</f>
        <v>1000</v>
      </c>
      <c r="L83" s="330"/>
      <c r="M83" s="348">
        <f t="shared" ref="M83" si="163">$K83*$P$5</f>
        <v>50</v>
      </c>
      <c r="N83" s="348">
        <f t="shared" ref="N83" si="164">$K83*$P$6</f>
        <v>90</v>
      </c>
      <c r="O83" s="348">
        <f t="shared" ref="O83" si="165">$K83*$P$7</f>
        <v>50</v>
      </c>
      <c r="P83" s="349">
        <f t="shared" ref="P83" si="166">O83+M83+N83</f>
        <v>190</v>
      </c>
      <c r="Q83" s="330"/>
      <c r="R83" s="350">
        <f t="shared" ref="R83" si="167">+K83+P83</f>
        <v>1190</v>
      </c>
      <c r="S83" s="350">
        <f t="shared" ref="S83" si="168">$R83*$T$7</f>
        <v>178.20249999999999</v>
      </c>
      <c r="T83" s="349">
        <f t="shared" ref="T83" si="169">S83+R83</f>
        <v>1368.2024999999999</v>
      </c>
      <c r="U83" s="330"/>
      <c r="V83" s="350">
        <f t="shared" ref="V83" si="170">R83*$X$7</f>
        <v>59.5</v>
      </c>
      <c r="W83" s="348">
        <f t="shared" ref="W83" si="171">$V83*$T$7</f>
        <v>8.910124999999999</v>
      </c>
      <c r="X83" s="349">
        <f t="shared" ref="X83" si="172">W83+V83</f>
        <v>68.410124999999994</v>
      </c>
      <c r="Y83" s="330"/>
      <c r="Z83" s="350">
        <f t="shared" ref="Z83" si="173">(T83+X83)*$AB$7</f>
        <v>201.12576749999999</v>
      </c>
      <c r="AA83" s="348">
        <f t="shared" ref="AA83" si="174">$Z83*$T$7</f>
        <v>30.118583683124999</v>
      </c>
      <c r="AB83" s="349">
        <f t="shared" ref="AB83" si="175">AA83+Z83</f>
        <v>231.24435118312499</v>
      </c>
      <c r="AC83" s="330"/>
      <c r="AD83" s="349">
        <f t="shared" ref="AD83" si="176">AB83+X83+T83</f>
        <v>1667.856976183125</v>
      </c>
      <c r="AE83" s="350">
        <f t="shared" ref="AE83" si="177">AA83+W83+S83</f>
        <v>217.23120868312498</v>
      </c>
      <c r="AF83" s="349">
        <f t="shared" ref="AF83" si="178">AD83-AE83</f>
        <v>1450.6257674999999</v>
      </c>
      <c r="AG83" s="330"/>
      <c r="AH83" s="349">
        <f>AF83*$AH$7</f>
        <v>1533.1355478731907</v>
      </c>
      <c r="AI83" s="330"/>
      <c r="AJ83" s="349">
        <f t="shared" ref="AJ83" si="179">ROUNDUP(AH83,-2)</f>
        <v>1600</v>
      </c>
      <c r="AQ83" s="342">
        <v>850</v>
      </c>
      <c r="AR83" s="343" t="s">
        <v>127</v>
      </c>
    </row>
    <row r="84" spans="1:44" ht="24" customHeight="1" x14ac:dyDescent="0.2">
      <c r="A84" s="352"/>
      <c r="B84" s="355"/>
      <c r="C84" s="356" t="s">
        <v>241</v>
      </c>
      <c r="D84" s="357"/>
      <c r="E84" s="358"/>
      <c r="F84" s="357"/>
      <c r="G84" s="357"/>
      <c r="H84" s="359"/>
      <c r="I84" s="357"/>
      <c r="J84" s="360"/>
      <c r="K84" s="361"/>
      <c r="L84" s="359"/>
      <c r="M84" s="362"/>
      <c r="N84" s="362"/>
      <c r="O84" s="362"/>
      <c r="P84" s="363"/>
      <c r="Q84" s="359"/>
      <c r="R84" s="364"/>
      <c r="S84" s="364"/>
      <c r="T84" s="363"/>
      <c r="U84" s="359"/>
      <c r="V84" s="364"/>
      <c r="W84" s="364"/>
      <c r="X84" s="363"/>
      <c r="Y84" s="359"/>
      <c r="Z84" s="364"/>
      <c r="AA84" s="364"/>
      <c r="AB84" s="363"/>
      <c r="AC84" s="359"/>
      <c r="AD84" s="363"/>
      <c r="AE84" s="364"/>
      <c r="AF84" s="365"/>
      <c r="AG84" s="359"/>
      <c r="AH84" s="363"/>
      <c r="AI84" s="359"/>
      <c r="AJ84" s="366"/>
      <c r="AQ84" s="358"/>
      <c r="AR84" s="357"/>
    </row>
    <row r="85" spans="1:44" ht="24" customHeight="1" x14ac:dyDescent="0.2">
      <c r="A85" s="352"/>
      <c r="B85" s="152">
        <v>5</v>
      </c>
      <c r="C85" s="326" t="s">
        <v>235</v>
      </c>
      <c r="D85" s="327"/>
      <c r="E85" s="328"/>
      <c r="F85" s="329"/>
      <c r="G85" s="327"/>
      <c r="H85" s="330"/>
      <c r="I85" s="327"/>
      <c r="J85" s="331"/>
      <c r="K85" s="332"/>
      <c r="L85" s="330"/>
      <c r="M85" s="333"/>
      <c r="N85" s="327"/>
      <c r="O85" s="327"/>
      <c r="P85" s="334"/>
      <c r="Q85" s="330"/>
      <c r="R85" s="335"/>
      <c r="S85" s="336"/>
      <c r="T85" s="337"/>
      <c r="U85" s="330"/>
      <c r="V85" s="335"/>
      <c r="W85" s="336"/>
      <c r="X85" s="337"/>
      <c r="Y85" s="330"/>
      <c r="Z85" s="335"/>
      <c r="AA85" s="336"/>
      <c r="AB85" s="337"/>
      <c r="AC85" s="330"/>
      <c r="AD85" s="335"/>
      <c r="AE85" s="336"/>
      <c r="AF85" s="338"/>
      <c r="AG85" s="330"/>
      <c r="AH85" s="339"/>
      <c r="AI85" s="330"/>
      <c r="AJ85" s="339"/>
      <c r="AQ85" s="328"/>
      <c r="AR85" s="329"/>
    </row>
    <row r="86" spans="1:44" ht="24" customHeight="1" x14ac:dyDescent="0.2">
      <c r="A86" s="352"/>
      <c r="B86" s="152"/>
      <c r="C86" s="326"/>
      <c r="D86" s="327"/>
      <c r="E86" s="328"/>
      <c r="F86" s="340"/>
      <c r="G86" s="327"/>
      <c r="H86" s="330"/>
      <c r="I86" s="327"/>
      <c r="J86" s="331"/>
      <c r="K86" s="332"/>
      <c r="L86" s="330"/>
      <c r="M86" s="333"/>
      <c r="N86" s="327"/>
      <c r="O86" s="327"/>
      <c r="P86" s="334"/>
      <c r="Q86" s="330"/>
      <c r="R86" s="335"/>
      <c r="S86" s="336"/>
      <c r="T86" s="337"/>
      <c r="U86" s="330"/>
      <c r="V86" s="335"/>
      <c r="W86" s="336"/>
      <c r="X86" s="337"/>
      <c r="Y86" s="330"/>
      <c r="Z86" s="335"/>
      <c r="AA86" s="336"/>
      <c r="AB86" s="337"/>
      <c r="AC86" s="330"/>
      <c r="AD86" s="335"/>
      <c r="AE86" s="336"/>
      <c r="AF86" s="338"/>
      <c r="AG86" s="330"/>
      <c r="AH86" s="339"/>
      <c r="AI86" s="330"/>
      <c r="AJ86" s="339"/>
      <c r="AQ86" s="328"/>
      <c r="AR86" s="340"/>
    </row>
    <row r="87" spans="1:44" ht="24" customHeight="1" x14ac:dyDescent="0.2">
      <c r="A87" s="352"/>
      <c r="B87" s="341">
        <v>2146</v>
      </c>
      <c r="C87" s="341" t="s">
        <v>46</v>
      </c>
      <c r="D87" s="327"/>
      <c r="E87" s="688">
        <v>1675</v>
      </c>
      <c r="F87" s="343" t="s">
        <v>442</v>
      </c>
      <c r="G87" s="344">
        <v>104.6</v>
      </c>
      <c r="H87" s="330"/>
      <c r="I87" s="345">
        <f t="shared" ref="I87:I91" si="180">IFERROR($K$7/G87,1)</f>
        <v>1</v>
      </c>
      <c r="J87" s="346" t="s">
        <v>136</v>
      </c>
      <c r="K87" s="347">
        <f t="shared" ref="K87:K91" si="181">E87*I87</f>
        <v>1675</v>
      </c>
      <c r="L87" s="330"/>
      <c r="M87" s="348">
        <f t="shared" ref="M87:M91" si="182">$K87*$P$5</f>
        <v>83.75</v>
      </c>
      <c r="N87" s="348">
        <f t="shared" ref="N87:N91" si="183">$K87*$P$6</f>
        <v>150.75</v>
      </c>
      <c r="O87" s="348">
        <f t="shared" ref="O87:O91" si="184">$K87*$P$7</f>
        <v>83.75</v>
      </c>
      <c r="P87" s="349">
        <f t="shared" ref="P87:P91" si="185">O87+M87+N87</f>
        <v>318.25</v>
      </c>
      <c r="Q87" s="330"/>
      <c r="R87" s="350">
        <f t="shared" ref="R87:R91" si="186">+K87+P87</f>
        <v>1993.25</v>
      </c>
      <c r="S87" s="350">
        <f t="shared" ref="S87:S91" si="187">$R87*$T$7</f>
        <v>298.48918750000001</v>
      </c>
      <c r="T87" s="349">
        <f t="shared" ref="T87:T91" si="188">S87+R87</f>
        <v>2291.7391874999998</v>
      </c>
      <c r="U87" s="330"/>
      <c r="V87" s="350">
        <f t="shared" ref="V87:V91" si="189">R87*$X$7</f>
        <v>99.662500000000009</v>
      </c>
      <c r="W87" s="348">
        <f t="shared" ref="W87:W91" si="190">$V87*$T$7</f>
        <v>14.924459375000001</v>
      </c>
      <c r="X87" s="349">
        <f t="shared" ref="X87:X91" si="191">W87+V87</f>
        <v>114.58695937500001</v>
      </c>
      <c r="Y87" s="330"/>
      <c r="Z87" s="350">
        <f t="shared" ref="Z87:Z91" si="192">(T87+X87)*$AB$7</f>
        <v>336.88566056249999</v>
      </c>
      <c r="AA87" s="348">
        <f t="shared" ref="AA87:AA91" si="193">$Z87*$T$7</f>
        <v>50.448627669234369</v>
      </c>
      <c r="AB87" s="349">
        <f t="shared" ref="AB87:AB91" si="194">AA87+Z87</f>
        <v>387.33428823173438</v>
      </c>
      <c r="AC87" s="330"/>
      <c r="AD87" s="349">
        <f t="shared" ref="AD87:AD91" si="195">AB87+X87+T87</f>
        <v>2793.6604351067344</v>
      </c>
      <c r="AE87" s="350">
        <f t="shared" ref="AE87:AE91" si="196">AA87+W87+S87</f>
        <v>363.86227454423437</v>
      </c>
      <c r="AF87" s="349">
        <f t="shared" ref="AF87:AF91" si="197">AD87-AE87</f>
        <v>2429.7981605625</v>
      </c>
      <c r="AG87" s="330"/>
      <c r="AH87" s="349">
        <f t="shared" ref="AH87:AH91" si="198">AF87*$AH$7</f>
        <v>2568.0020426875944</v>
      </c>
      <c r="AI87" s="330"/>
      <c r="AJ87" s="349">
        <f t="shared" ref="AJ87:AJ91" si="199">ROUNDUP(AH87,-2)</f>
        <v>2600</v>
      </c>
      <c r="AQ87" s="342">
        <v>1625</v>
      </c>
      <c r="AR87" s="343" t="s">
        <v>127</v>
      </c>
    </row>
    <row r="88" spans="1:44" ht="24" customHeight="1" x14ac:dyDescent="0.2">
      <c r="A88" s="352"/>
      <c r="B88" s="341">
        <v>2151</v>
      </c>
      <c r="C88" s="341" t="s">
        <v>12</v>
      </c>
      <c r="D88" s="327"/>
      <c r="E88" s="688">
        <v>1450</v>
      </c>
      <c r="F88" s="343" t="s">
        <v>442</v>
      </c>
      <c r="G88" s="344">
        <v>104.6</v>
      </c>
      <c r="H88" s="330"/>
      <c r="I88" s="351">
        <f t="shared" si="180"/>
        <v>1</v>
      </c>
      <c r="J88" s="346" t="s">
        <v>136</v>
      </c>
      <c r="K88" s="347">
        <f t="shared" si="181"/>
        <v>1450</v>
      </c>
      <c r="L88" s="330"/>
      <c r="M88" s="348">
        <f t="shared" si="182"/>
        <v>72.5</v>
      </c>
      <c r="N88" s="348">
        <f t="shared" si="183"/>
        <v>130.5</v>
      </c>
      <c r="O88" s="348">
        <f t="shared" si="184"/>
        <v>72.5</v>
      </c>
      <c r="P88" s="349">
        <f t="shared" si="185"/>
        <v>275.5</v>
      </c>
      <c r="Q88" s="330"/>
      <c r="R88" s="350">
        <f t="shared" si="186"/>
        <v>1725.5</v>
      </c>
      <c r="S88" s="350">
        <f t="shared" si="187"/>
        <v>258.39362499999999</v>
      </c>
      <c r="T88" s="349">
        <f t="shared" si="188"/>
        <v>1983.8936249999999</v>
      </c>
      <c r="U88" s="330"/>
      <c r="V88" s="350">
        <f t="shared" si="189"/>
        <v>86.275000000000006</v>
      </c>
      <c r="W88" s="348">
        <f t="shared" si="190"/>
        <v>12.91968125</v>
      </c>
      <c r="X88" s="349">
        <f t="shared" si="191"/>
        <v>99.194681250000002</v>
      </c>
      <c r="Y88" s="330"/>
      <c r="Z88" s="350">
        <f t="shared" si="192"/>
        <v>291.63236287500001</v>
      </c>
      <c r="AA88" s="348">
        <f t="shared" si="193"/>
        <v>43.67194634053125</v>
      </c>
      <c r="AB88" s="349">
        <f t="shared" si="194"/>
        <v>335.30430921553125</v>
      </c>
      <c r="AC88" s="330"/>
      <c r="AD88" s="349">
        <f t="shared" si="195"/>
        <v>2418.392615465531</v>
      </c>
      <c r="AE88" s="350">
        <f t="shared" si="196"/>
        <v>314.98525259053122</v>
      </c>
      <c r="AF88" s="349">
        <f t="shared" si="197"/>
        <v>2103.4073628749998</v>
      </c>
      <c r="AG88" s="330"/>
      <c r="AH88" s="349">
        <f t="shared" si="198"/>
        <v>2223.0465444161264</v>
      </c>
      <c r="AI88" s="330"/>
      <c r="AJ88" s="349">
        <f t="shared" si="199"/>
        <v>2300</v>
      </c>
      <c r="AQ88" s="342">
        <v>1400</v>
      </c>
      <c r="AR88" s="343" t="s">
        <v>127</v>
      </c>
    </row>
    <row r="89" spans="1:44" ht="24" customHeight="1" x14ac:dyDescent="0.2">
      <c r="A89" s="352"/>
      <c r="B89" s="341">
        <v>2153</v>
      </c>
      <c r="C89" s="341" t="s">
        <v>47</v>
      </c>
      <c r="D89" s="327"/>
      <c r="E89" s="688">
        <v>1000</v>
      </c>
      <c r="F89" s="343" t="s">
        <v>442</v>
      </c>
      <c r="G89" s="344">
        <v>104.6</v>
      </c>
      <c r="H89" s="330"/>
      <c r="I89" s="351">
        <f t="shared" si="180"/>
        <v>1</v>
      </c>
      <c r="J89" s="346" t="s">
        <v>136</v>
      </c>
      <c r="K89" s="347">
        <f t="shared" si="181"/>
        <v>1000</v>
      </c>
      <c r="L89" s="330"/>
      <c r="M89" s="348">
        <f t="shared" si="182"/>
        <v>50</v>
      </c>
      <c r="N89" s="348">
        <f t="shared" si="183"/>
        <v>90</v>
      </c>
      <c r="O89" s="348">
        <f t="shared" si="184"/>
        <v>50</v>
      </c>
      <c r="P89" s="349">
        <f t="shared" si="185"/>
        <v>190</v>
      </c>
      <c r="Q89" s="330"/>
      <c r="R89" s="350">
        <f t="shared" si="186"/>
        <v>1190</v>
      </c>
      <c r="S89" s="350">
        <f t="shared" si="187"/>
        <v>178.20249999999999</v>
      </c>
      <c r="T89" s="349">
        <f t="shared" si="188"/>
        <v>1368.2024999999999</v>
      </c>
      <c r="U89" s="330"/>
      <c r="V89" s="350">
        <f t="shared" si="189"/>
        <v>59.5</v>
      </c>
      <c r="W89" s="348">
        <f t="shared" si="190"/>
        <v>8.910124999999999</v>
      </c>
      <c r="X89" s="349">
        <f t="shared" si="191"/>
        <v>68.410124999999994</v>
      </c>
      <c r="Y89" s="330"/>
      <c r="Z89" s="350">
        <f t="shared" si="192"/>
        <v>201.12576749999999</v>
      </c>
      <c r="AA89" s="348">
        <f t="shared" si="193"/>
        <v>30.118583683124999</v>
      </c>
      <c r="AB89" s="349">
        <f t="shared" si="194"/>
        <v>231.24435118312499</v>
      </c>
      <c r="AC89" s="330"/>
      <c r="AD89" s="349">
        <f t="shared" si="195"/>
        <v>1667.856976183125</v>
      </c>
      <c r="AE89" s="350">
        <f t="shared" si="196"/>
        <v>217.23120868312498</v>
      </c>
      <c r="AF89" s="349">
        <f t="shared" si="197"/>
        <v>1450.6257674999999</v>
      </c>
      <c r="AG89" s="330"/>
      <c r="AH89" s="349">
        <f t="shared" si="198"/>
        <v>1533.1355478731907</v>
      </c>
      <c r="AI89" s="330"/>
      <c r="AJ89" s="349">
        <f t="shared" si="199"/>
        <v>1600</v>
      </c>
      <c r="AQ89" s="342">
        <v>850</v>
      </c>
      <c r="AR89" s="343" t="s">
        <v>127</v>
      </c>
    </row>
    <row r="90" spans="1:44" ht="24" customHeight="1" x14ac:dyDescent="0.2">
      <c r="A90" s="352"/>
      <c r="B90" s="341">
        <v>2154</v>
      </c>
      <c r="C90" s="341" t="s">
        <v>13</v>
      </c>
      <c r="D90" s="327"/>
      <c r="E90" s="688">
        <v>1200</v>
      </c>
      <c r="F90" s="343" t="s">
        <v>442</v>
      </c>
      <c r="G90" s="344">
        <v>104.6</v>
      </c>
      <c r="H90" s="330"/>
      <c r="I90" s="351">
        <f t="shared" si="180"/>
        <v>1</v>
      </c>
      <c r="J90" s="346" t="s">
        <v>136</v>
      </c>
      <c r="K90" s="347">
        <f t="shared" si="181"/>
        <v>1200</v>
      </c>
      <c r="L90" s="330"/>
      <c r="M90" s="348">
        <f t="shared" si="182"/>
        <v>60</v>
      </c>
      <c r="N90" s="348">
        <f t="shared" si="183"/>
        <v>108</v>
      </c>
      <c r="O90" s="348">
        <f t="shared" si="184"/>
        <v>60</v>
      </c>
      <c r="P90" s="349">
        <f t="shared" si="185"/>
        <v>228</v>
      </c>
      <c r="Q90" s="330"/>
      <c r="R90" s="350">
        <f t="shared" si="186"/>
        <v>1428</v>
      </c>
      <c r="S90" s="350">
        <f t="shared" si="187"/>
        <v>213.84299999999999</v>
      </c>
      <c r="T90" s="349">
        <f t="shared" si="188"/>
        <v>1641.8430000000001</v>
      </c>
      <c r="U90" s="330"/>
      <c r="V90" s="350">
        <f t="shared" si="189"/>
        <v>71.400000000000006</v>
      </c>
      <c r="W90" s="348">
        <f t="shared" si="190"/>
        <v>10.69215</v>
      </c>
      <c r="X90" s="349">
        <f t="shared" si="191"/>
        <v>82.092150000000004</v>
      </c>
      <c r="Y90" s="330"/>
      <c r="Z90" s="350">
        <f t="shared" si="192"/>
        <v>241.35092100000003</v>
      </c>
      <c r="AA90" s="348">
        <f t="shared" si="193"/>
        <v>36.142300419750001</v>
      </c>
      <c r="AB90" s="349">
        <f t="shared" si="194"/>
        <v>277.49322141975006</v>
      </c>
      <c r="AC90" s="330"/>
      <c r="AD90" s="349">
        <f t="shared" si="195"/>
        <v>2001.4283714197502</v>
      </c>
      <c r="AE90" s="350">
        <f t="shared" si="196"/>
        <v>260.67745041975002</v>
      </c>
      <c r="AF90" s="349">
        <f t="shared" si="197"/>
        <v>1740.7509210000003</v>
      </c>
      <c r="AG90" s="330"/>
      <c r="AH90" s="349">
        <f t="shared" si="198"/>
        <v>1839.7626574478293</v>
      </c>
      <c r="AI90" s="330"/>
      <c r="AJ90" s="349">
        <f t="shared" si="199"/>
        <v>1900</v>
      </c>
      <c r="AQ90" s="342">
        <v>950</v>
      </c>
      <c r="AR90" s="343" t="s">
        <v>127</v>
      </c>
    </row>
    <row r="91" spans="1:44" ht="24" customHeight="1" x14ac:dyDescent="0.2">
      <c r="A91" s="352"/>
      <c r="B91" s="341">
        <v>2155</v>
      </c>
      <c r="C91" s="341" t="s">
        <v>48</v>
      </c>
      <c r="D91" s="327"/>
      <c r="E91" s="688">
        <v>1500</v>
      </c>
      <c r="F91" s="343" t="s">
        <v>442</v>
      </c>
      <c r="G91" s="344">
        <v>104.6</v>
      </c>
      <c r="H91" s="330"/>
      <c r="I91" s="351">
        <f t="shared" si="180"/>
        <v>1</v>
      </c>
      <c r="J91" s="346" t="s">
        <v>136</v>
      </c>
      <c r="K91" s="347">
        <f t="shared" si="181"/>
        <v>1500</v>
      </c>
      <c r="L91" s="330"/>
      <c r="M91" s="348">
        <f t="shared" si="182"/>
        <v>75</v>
      </c>
      <c r="N91" s="348">
        <f t="shared" si="183"/>
        <v>135</v>
      </c>
      <c r="O91" s="348">
        <f t="shared" si="184"/>
        <v>75</v>
      </c>
      <c r="P91" s="349">
        <f t="shared" si="185"/>
        <v>285</v>
      </c>
      <c r="Q91" s="330"/>
      <c r="R91" s="350">
        <f t="shared" si="186"/>
        <v>1785</v>
      </c>
      <c r="S91" s="350">
        <f t="shared" si="187"/>
        <v>267.30374999999998</v>
      </c>
      <c r="T91" s="349">
        <f t="shared" si="188"/>
        <v>2052.30375</v>
      </c>
      <c r="U91" s="330"/>
      <c r="V91" s="350">
        <f t="shared" si="189"/>
        <v>89.25</v>
      </c>
      <c r="W91" s="348">
        <f t="shared" si="190"/>
        <v>13.365187499999999</v>
      </c>
      <c r="X91" s="349">
        <f t="shared" si="191"/>
        <v>102.6151875</v>
      </c>
      <c r="Y91" s="330"/>
      <c r="Z91" s="350">
        <f t="shared" si="192"/>
        <v>301.68865125000002</v>
      </c>
      <c r="AA91" s="348">
        <f t="shared" si="193"/>
        <v>45.177875524687501</v>
      </c>
      <c r="AB91" s="349">
        <f t="shared" si="194"/>
        <v>346.86652677468754</v>
      </c>
      <c r="AC91" s="330"/>
      <c r="AD91" s="349">
        <f t="shared" si="195"/>
        <v>2501.7854642746875</v>
      </c>
      <c r="AE91" s="350">
        <f t="shared" si="196"/>
        <v>325.84681302468749</v>
      </c>
      <c r="AF91" s="349">
        <f t="shared" si="197"/>
        <v>2175.93865125</v>
      </c>
      <c r="AG91" s="330"/>
      <c r="AH91" s="349">
        <f t="shared" si="198"/>
        <v>2299.7033218097863</v>
      </c>
      <c r="AI91" s="330"/>
      <c r="AJ91" s="349">
        <f t="shared" si="199"/>
        <v>2300</v>
      </c>
      <c r="AQ91" s="342">
        <v>1200</v>
      </c>
      <c r="AR91" s="343" t="s">
        <v>127</v>
      </c>
    </row>
    <row r="92" spans="1:44" ht="24" customHeight="1" x14ac:dyDescent="0.2">
      <c r="A92" s="352"/>
      <c r="B92" s="355"/>
      <c r="C92" s="356" t="s">
        <v>241</v>
      </c>
      <c r="D92" s="357"/>
      <c r="E92" s="358"/>
      <c r="F92" s="357"/>
      <c r="G92" s="357"/>
      <c r="H92" s="359"/>
      <c r="I92" s="357"/>
      <c r="J92" s="360"/>
      <c r="K92" s="361"/>
      <c r="L92" s="359"/>
      <c r="M92" s="362"/>
      <c r="N92" s="362"/>
      <c r="O92" s="362"/>
      <c r="P92" s="363"/>
      <c r="Q92" s="359"/>
      <c r="R92" s="364"/>
      <c r="S92" s="364"/>
      <c r="T92" s="363"/>
      <c r="U92" s="359"/>
      <c r="V92" s="364"/>
      <c r="W92" s="364"/>
      <c r="X92" s="363"/>
      <c r="Y92" s="359"/>
      <c r="Z92" s="364"/>
      <c r="AA92" s="364"/>
      <c r="AB92" s="363"/>
      <c r="AC92" s="359"/>
      <c r="AD92" s="363"/>
      <c r="AE92" s="364"/>
      <c r="AF92" s="365"/>
      <c r="AG92" s="359"/>
      <c r="AH92" s="363"/>
      <c r="AI92" s="359"/>
      <c r="AJ92" s="366"/>
      <c r="AQ92" s="358"/>
      <c r="AR92" s="357"/>
    </row>
    <row r="93" spans="1:44" ht="24" customHeight="1" x14ac:dyDescent="0.2">
      <c r="A93" s="352"/>
      <c r="B93" s="152">
        <v>6</v>
      </c>
      <c r="C93" s="326" t="s">
        <v>236</v>
      </c>
      <c r="D93" s="327"/>
      <c r="E93" s="328"/>
      <c r="F93" s="329"/>
      <c r="G93" s="327"/>
      <c r="H93" s="330"/>
      <c r="I93" s="327"/>
      <c r="J93" s="331"/>
      <c r="K93" s="332"/>
      <c r="L93" s="330"/>
      <c r="M93" s="333"/>
      <c r="N93" s="327"/>
      <c r="O93" s="327"/>
      <c r="P93" s="334"/>
      <c r="Q93" s="330"/>
      <c r="R93" s="335"/>
      <c r="S93" s="336"/>
      <c r="T93" s="337"/>
      <c r="U93" s="330"/>
      <c r="V93" s="335"/>
      <c r="W93" s="336"/>
      <c r="X93" s="337"/>
      <c r="Y93" s="330"/>
      <c r="Z93" s="335"/>
      <c r="AA93" s="336"/>
      <c r="AB93" s="337"/>
      <c r="AC93" s="330"/>
      <c r="AD93" s="335"/>
      <c r="AE93" s="336"/>
      <c r="AF93" s="338"/>
      <c r="AG93" s="330"/>
      <c r="AH93" s="339"/>
      <c r="AI93" s="330"/>
      <c r="AJ93" s="339"/>
      <c r="AQ93" s="328"/>
      <c r="AR93" s="329"/>
    </row>
    <row r="94" spans="1:44" ht="24" customHeight="1" x14ac:dyDescent="0.2">
      <c r="A94" s="352"/>
      <c r="B94" s="152"/>
      <c r="C94" s="326"/>
      <c r="D94" s="327"/>
      <c r="E94" s="328"/>
      <c r="F94" s="340"/>
      <c r="G94" s="327"/>
      <c r="H94" s="330"/>
      <c r="I94" s="327"/>
      <c r="J94" s="331"/>
      <c r="K94" s="332"/>
      <c r="L94" s="330"/>
      <c r="M94" s="333"/>
      <c r="N94" s="327"/>
      <c r="O94" s="327"/>
      <c r="P94" s="334"/>
      <c r="Q94" s="330"/>
      <c r="R94" s="335"/>
      <c r="S94" s="336"/>
      <c r="T94" s="337"/>
      <c r="U94" s="330"/>
      <c r="V94" s="335"/>
      <c r="W94" s="336"/>
      <c r="X94" s="337"/>
      <c r="Y94" s="330"/>
      <c r="Z94" s="335"/>
      <c r="AA94" s="336"/>
      <c r="AB94" s="337"/>
      <c r="AC94" s="330"/>
      <c r="AD94" s="335"/>
      <c r="AE94" s="336"/>
      <c r="AF94" s="338"/>
      <c r="AG94" s="330"/>
      <c r="AH94" s="339"/>
      <c r="AI94" s="330"/>
      <c r="AJ94" s="339"/>
      <c r="AQ94" s="328"/>
      <c r="AR94" s="340"/>
    </row>
    <row r="95" spans="1:44" ht="24" customHeight="1" x14ac:dyDescent="0.2">
      <c r="A95" s="352"/>
      <c r="B95" s="341"/>
      <c r="C95" s="341" t="s">
        <v>14</v>
      </c>
      <c r="D95" s="327"/>
      <c r="E95" s="688">
        <v>2500</v>
      </c>
      <c r="F95" s="343" t="s">
        <v>442</v>
      </c>
      <c r="G95" s="344">
        <v>104.6</v>
      </c>
      <c r="H95" s="330"/>
      <c r="I95" s="345">
        <f>IFERROR($K$7/G95,1)</f>
        <v>1</v>
      </c>
      <c r="J95" s="346" t="s">
        <v>136</v>
      </c>
      <c r="K95" s="347">
        <f t="shared" ref="K95:K98" si="200">E95*I95</f>
        <v>2500</v>
      </c>
      <c r="L95" s="330"/>
      <c r="M95" s="348">
        <f t="shared" ref="M95:M98" si="201">$K95*$P$5</f>
        <v>125</v>
      </c>
      <c r="N95" s="348">
        <f t="shared" ref="N95:N98" si="202">$K95*$P$6</f>
        <v>225</v>
      </c>
      <c r="O95" s="348">
        <f t="shared" ref="O95:O98" si="203">$K95*$P$7</f>
        <v>125</v>
      </c>
      <c r="P95" s="349">
        <f t="shared" ref="P95:P98" si="204">O95+M95+N95</f>
        <v>475</v>
      </c>
      <c r="Q95" s="330"/>
      <c r="R95" s="350">
        <f t="shared" ref="R95:R98" si="205">+K95+P95</f>
        <v>2975</v>
      </c>
      <c r="S95" s="350">
        <f t="shared" ref="S95:S98" si="206">$R95*$T$7</f>
        <v>445.50624999999997</v>
      </c>
      <c r="T95" s="349">
        <f t="shared" ref="T95:T98" si="207">S95+R95</f>
        <v>3420.5062499999999</v>
      </c>
      <c r="U95" s="330"/>
      <c r="V95" s="350">
        <f t="shared" ref="V95:V98" si="208">R95*$X$7</f>
        <v>148.75</v>
      </c>
      <c r="W95" s="348">
        <f t="shared" ref="W95:W98" si="209">$V95*$T$7</f>
        <v>22.275312499999998</v>
      </c>
      <c r="X95" s="349">
        <f t="shared" ref="X95:X98" si="210">W95+V95</f>
        <v>171.02531249999998</v>
      </c>
      <c r="Y95" s="330"/>
      <c r="Z95" s="350">
        <f t="shared" ref="Z95:Z98" si="211">(T95+X95)*$AB$7</f>
        <v>502.81441875000002</v>
      </c>
      <c r="AA95" s="348">
        <f t="shared" ref="AA95:AA98" si="212">$Z95*$T$7</f>
        <v>75.296459207812504</v>
      </c>
      <c r="AB95" s="349">
        <f t="shared" ref="AB95:AB98" si="213">AA95+Z95</f>
        <v>578.11087795781248</v>
      </c>
      <c r="AC95" s="330"/>
      <c r="AD95" s="349">
        <f t="shared" ref="AD95:AD98" si="214">AB95+X95+T95</f>
        <v>4169.642440457812</v>
      </c>
      <c r="AE95" s="350">
        <f t="shared" ref="AE95:AE98" si="215">AA95+W95+S95</f>
        <v>543.07802170781247</v>
      </c>
      <c r="AF95" s="349">
        <f t="shared" ref="AF95:AF98" si="216">AD95-AE95</f>
        <v>3626.5644187499993</v>
      </c>
      <c r="AG95" s="330"/>
      <c r="AH95" s="349">
        <f>AF95*$AH$7</f>
        <v>3832.8388696829761</v>
      </c>
      <c r="AI95" s="330"/>
      <c r="AJ95" s="349">
        <f t="shared" ref="AJ95:AJ98" si="217">ROUNDUP(AH95,-2)</f>
        <v>3900</v>
      </c>
      <c r="AQ95" s="342">
        <v>1325</v>
      </c>
      <c r="AR95" s="343" t="s">
        <v>127</v>
      </c>
    </row>
    <row r="96" spans="1:44" ht="24" customHeight="1" x14ac:dyDescent="0.2">
      <c r="A96" s="352"/>
      <c r="B96" s="341">
        <v>2161</v>
      </c>
      <c r="C96" s="341" t="s">
        <v>49</v>
      </c>
      <c r="D96" s="327"/>
      <c r="E96" s="688">
        <v>850</v>
      </c>
      <c r="F96" s="343" t="s">
        <v>442</v>
      </c>
      <c r="G96" s="344">
        <v>104.6</v>
      </c>
      <c r="H96" s="330"/>
      <c r="I96" s="351">
        <f>IFERROR($K$7/G96,1)</f>
        <v>1</v>
      </c>
      <c r="J96" s="346" t="s">
        <v>136</v>
      </c>
      <c r="K96" s="347">
        <f t="shared" si="200"/>
        <v>850</v>
      </c>
      <c r="L96" s="330"/>
      <c r="M96" s="348">
        <f t="shared" si="201"/>
        <v>42.5</v>
      </c>
      <c r="N96" s="348">
        <f t="shared" si="202"/>
        <v>76.5</v>
      </c>
      <c r="O96" s="348">
        <f t="shared" si="203"/>
        <v>42.5</v>
      </c>
      <c r="P96" s="349">
        <f t="shared" si="204"/>
        <v>161.5</v>
      </c>
      <c r="Q96" s="330"/>
      <c r="R96" s="350">
        <f t="shared" si="205"/>
        <v>1011.5</v>
      </c>
      <c r="S96" s="350">
        <f t="shared" si="206"/>
        <v>151.47212500000001</v>
      </c>
      <c r="T96" s="349">
        <f t="shared" si="207"/>
        <v>1162.972125</v>
      </c>
      <c r="U96" s="330"/>
      <c r="V96" s="350">
        <f t="shared" si="208"/>
        <v>50.575000000000003</v>
      </c>
      <c r="W96" s="348">
        <f t="shared" si="209"/>
        <v>7.5736062500000001</v>
      </c>
      <c r="X96" s="349">
        <f t="shared" si="210"/>
        <v>58.14860625</v>
      </c>
      <c r="Y96" s="330"/>
      <c r="Z96" s="350">
        <f t="shared" si="211"/>
        <v>170.95690237500003</v>
      </c>
      <c r="AA96" s="348">
        <f t="shared" si="212"/>
        <v>25.600796130656253</v>
      </c>
      <c r="AB96" s="349">
        <f t="shared" si="213"/>
        <v>196.55769850565628</v>
      </c>
      <c r="AC96" s="330"/>
      <c r="AD96" s="349">
        <f t="shared" si="214"/>
        <v>1417.6784297556562</v>
      </c>
      <c r="AE96" s="350">
        <f t="shared" si="215"/>
        <v>184.64652738065627</v>
      </c>
      <c r="AF96" s="349">
        <f t="shared" si="216"/>
        <v>1233.0319023749998</v>
      </c>
      <c r="AG96" s="330"/>
      <c r="AH96" s="349">
        <f>AF96*$AH$7</f>
        <v>1303.1652156922121</v>
      </c>
      <c r="AI96" s="330"/>
      <c r="AJ96" s="349">
        <f t="shared" si="217"/>
        <v>1400</v>
      </c>
      <c r="AQ96" s="342">
        <v>800</v>
      </c>
      <c r="AR96" s="343" t="s">
        <v>127</v>
      </c>
    </row>
    <row r="97" spans="1:44" ht="24" customHeight="1" x14ac:dyDescent="0.2">
      <c r="A97" s="352"/>
      <c r="B97" s="341">
        <v>2163</v>
      </c>
      <c r="C97" s="341" t="s">
        <v>50</v>
      </c>
      <c r="D97" s="327"/>
      <c r="E97" s="342">
        <v>1000</v>
      </c>
      <c r="F97" s="343" t="s">
        <v>442</v>
      </c>
      <c r="G97" s="344">
        <v>104.6</v>
      </c>
      <c r="H97" s="330"/>
      <c r="I97" s="351">
        <f>IFERROR($K$7/G97,1)</f>
        <v>1</v>
      </c>
      <c r="J97" s="346" t="s">
        <v>136</v>
      </c>
      <c r="K97" s="347">
        <f t="shared" si="200"/>
        <v>1000</v>
      </c>
      <c r="L97" s="330"/>
      <c r="M97" s="348">
        <f t="shared" si="201"/>
        <v>50</v>
      </c>
      <c r="N97" s="348">
        <f t="shared" si="202"/>
        <v>90</v>
      </c>
      <c r="O97" s="348">
        <f t="shared" si="203"/>
        <v>50</v>
      </c>
      <c r="P97" s="349">
        <f t="shared" si="204"/>
        <v>190</v>
      </c>
      <c r="Q97" s="330"/>
      <c r="R97" s="350">
        <f t="shared" si="205"/>
        <v>1190</v>
      </c>
      <c r="S97" s="350">
        <f t="shared" si="206"/>
        <v>178.20249999999999</v>
      </c>
      <c r="T97" s="349">
        <f t="shared" si="207"/>
        <v>1368.2024999999999</v>
      </c>
      <c r="U97" s="330"/>
      <c r="V97" s="350">
        <f t="shared" si="208"/>
        <v>59.5</v>
      </c>
      <c r="W97" s="348">
        <f t="shared" si="209"/>
        <v>8.910124999999999</v>
      </c>
      <c r="X97" s="349">
        <f t="shared" si="210"/>
        <v>68.410124999999994</v>
      </c>
      <c r="Y97" s="330"/>
      <c r="Z97" s="350">
        <f t="shared" si="211"/>
        <v>201.12576749999999</v>
      </c>
      <c r="AA97" s="348">
        <f t="shared" si="212"/>
        <v>30.118583683124999</v>
      </c>
      <c r="AB97" s="349">
        <f t="shared" si="213"/>
        <v>231.24435118312499</v>
      </c>
      <c r="AC97" s="330"/>
      <c r="AD97" s="349">
        <f t="shared" si="214"/>
        <v>1667.856976183125</v>
      </c>
      <c r="AE97" s="350">
        <f t="shared" si="215"/>
        <v>217.23120868312498</v>
      </c>
      <c r="AF97" s="349">
        <f t="shared" si="216"/>
        <v>1450.6257674999999</v>
      </c>
      <c r="AG97" s="330"/>
      <c r="AH97" s="349">
        <f>AF97*$AH$7</f>
        <v>1533.1355478731907</v>
      </c>
      <c r="AI97" s="330"/>
      <c r="AJ97" s="349">
        <f t="shared" si="217"/>
        <v>1600</v>
      </c>
      <c r="AQ97" s="342">
        <v>1000</v>
      </c>
      <c r="AR97" s="343" t="s">
        <v>127</v>
      </c>
    </row>
    <row r="98" spans="1:44" ht="24" customHeight="1" x14ac:dyDescent="0.2">
      <c r="A98" s="352"/>
      <c r="B98" s="341"/>
      <c r="C98" s="341" t="s">
        <v>15</v>
      </c>
      <c r="D98" s="327"/>
      <c r="E98" s="688">
        <v>850</v>
      </c>
      <c r="F98" s="343" t="s">
        <v>442</v>
      </c>
      <c r="G98" s="344">
        <v>104.6</v>
      </c>
      <c r="H98" s="330"/>
      <c r="I98" s="351">
        <f>IFERROR($K$7/G98,1)</f>
        <v>1</v>
      </c>
      <c r="J98" s="346" t="s">
        <v>136</v>
      </c>
      <c r="K98" s="347">
        <f t="shared" si="200"/>
        <v>850</v>
      </c>
      <c r="L98" s="330"/>
      <c r="M98" s="348">
        <f t="shared" si="201"/>
        <v>42.5</v>
      </c>
      <c r="N98" s="348">
        <f t="shared" si="202"/>
        <v>76.5</v>
      </c>
      <c r="O98" s="348">
        <f t="shared" si="203"/>
        <v>42.5</v>
      </c>
      <c r="P98" s="349">
        <f t="shared" si="204"/>
        <v>161.5</v>
      </c>
      <c r="Q98" s="330"/>
      <c r="R98" s="350">
        <f t="shared" si="205"/>
        <v>1011.5</v>
      </c>
      <c r="S98" s="350">
        <f t="shared" si="206"/>
        <v>151.47212500000001</v>
      </c>
      <c r="T98" s="349">
        <f t="shared" si="207"/>
        <v>1162.972125</v>
      </c>
      <c r="U98" s="330"/>
      <c r="V98" s="350">
        <f t="shared" si="208"/>
        <v>50.575000000000003</v>
      </c>
      <c r="W98" s="348">
        <f t="shared" si="209"/>
        <v>7.5736062500000001</v>
      </c>
      <c r="X98" s="349">
        <f t="shared" si="210"/>
        <v>58.14860625</v>
      </c>
      <c r="Y98" s="330"/>
      <c r="Z98" s="350">
        <f t="shared" si="211"/>
        <v>170.95690237500003</v>
      </c>
      <c r="AA98" s="348">
        <f t="shared" si="212"/>
        <v>25.600796130656253</v>
      </c>
      <c r="AB98" s="349">
        <f t="shared" si="213"/>
        <v>196.55769850565628</v>
      </c>
      <c r="AC98" s="330"/>
      <c r="AD98" s="349">
        <f t="shared" si="214"/>
        <v>1417.6784297556562</v>
      </c>
      <c r="AE98" s="350">
        <f t="shared" si="215"/>
        <v>184.64652738065627</v>
      </c>
      <c r="AF98" s="349">
        <f t="shared" si="216"/>
        <v>1233.0319023749998</v>
      </c>
      <c r="AG98" s="330"/>
      <c r="AH98" s="349">
        <f>AF98*$AH$7</f>
        <v>1303.1652156922121</v>
      </c>
      <c r="AI98" s="330"/>
      <c r="AJ98" s="349">
        <f t="shared" si="217"/>
        <v>1400</v>
      </c>
      <c r="AQ98" s="342">
        <v>660</v>
      </c>
      <c r="AR98" s="343" t="s">
        <v>127</v>
      </c>
    </row>
    <row r="99" spans="1:44" ht="24" customHeight="1" x14ac:dyDescent="0.2">
      <c r="A99" s="352"/>
      <c r="B99" s="355"/>
      <c r="C99" s="356" t="s">
        <v>241</v>
      </c>
      <c r="D99" s="357"/>
      <c r="E99" s="358"/>
      <c r="F99" s="357"/>
      <c r="G99" s="357"/>
      <c r="H99" s="359"/>
      <c r="I99" s="357"/>
      <c r="J99" s="360"/>
      <c r="K99" s="361"/>
      <c r="L99" s="359"/>
      <c r="M99" s="362"/>
      <c r="N99" s="362"/>
      <c r="O99" s="362"/>
      <c r="P99" s="363"/>
      <c r="Q99" s="359"/>
      <c r="R99" s="364"/>
      <c r="S99" s="364"/>
      <c r="T99" s="363"/>
      <c r="U99" s="359"/>
      <c r="V99" s="364"/>
      <c r="W99" s="364"/>
      <c r="X99" s="363"/>
      <c r="Y99" s="359"/>
      <c r="Z99" s="364"/>
      <c r="AA99" s="364"/>
      <c r="AB99" s="363"/>
      <c r="AC99" s="359"/>
      <c r="AD99" s="363"/>
      <c r="AE99" s="364"/>
      <c r="AF99" s="365"/>
      <c r="AG99" s="359"/>
      <c r="AH99" s="363"/>
      <c r="AI99" s="359"/>
      <c r="AJ99" s="366"/>
      <c r="AQ99" s="358"/>
      <c r="AR99" s="357"/>
    </row>
    <row r="100" spans="1:44" ht="24" customHeight="1" x14ac:dyDescent="0.2">
      <c r="A100" s="352"/>
      <c r="B100" s="152">
        <v>7</v>
      </c>
      <c r="C100" s="326" t="s">
        <v>237</v>
      </c>
      <c r="D100" s="327"/>
      <c r="E100" s="328"/>
      <c r="F100" s="329"/>
      <c r="G100" s="327"/>
      <c r="H100" s="330"/>
      <c r="I100" s="327"/>
      <c r="J100" s="331"/>
      <c r="K100" s="332"/>
      <c r="L100" s="330"/>
      <c r="M100" s="333"/>
      <c r="N100" s="327"/>
      <c r="O100" s="327"/>
      <c r="P100" s="334"/>
      <c r="Q100" s="330"/>
      <c r="R100" s="335"/>
      <c r="S100" s="336"/>
      <c r="T100" s="337"/>
      <c r="U100" s="330"/>
      <c r="V100" s="335"/>
      <c r="W100" s="336"/>
      <c r="X100" s="337"/>
      <c r="Y100" s="330"/>
      <c r="Z100" s="335"/>
      <c r="AA100" s="336"/>
      <c r="AB100" s="337"/>
      <c r="AC100" s="330"/>
      <c r="AD100" s="335"/>
      <c r="AE100" s="336"/>
      <c r="AF100" s="338"/>
      <c r="AG100" s="330"/>
      <c r="AH100" s="339"/>
      <c r="AI100" s="330"/>
      <c r="AJ100" s="339"/>
      <c r="AQ100" s="328"/>
      <c r="AR100" s="329"/>
    </row>
    <row r="101" spans="1:44" ht="24" customHeight="1" x14ac:dyDescent="0.2">
      <c r="A101" s="352"/>
      <c r="B101" s="152"/>
      <c r="C101" s="326"/>
      <c r="D101" s="327"/>
      <c r="E101" s="328"/>
      <c r="F101" s="340"/>
      <c r="G101" s="327"/>
      <c r="H101" s="330"/>
      <c r="I101" s="327"/>
      <c r="J101" s="331"/>
      <c r="K101" s="332"/>
      <c r="L101" s="330"/>
      <c r="M101" s="333"/>
      <c r="N101" s="327"/>
      <c r="O101" s="327"/>
      <c r="P101" s="334"/>
      <c r="Q101" s="330"/>
      <c r="R101" s="335"/>
      <c r="S101" s="336"/>
      <c r="T101" s="337"/>
      <c r="U101" s="330"/>
      <c r="V101" s="335"/>
      <c r="W101" s="336"/>
      <c r="X101" s="337"/>
      <c r="Y101" s="330"/>
      <c r="Z101" s="335"/>
      <c r="AA101" s="336"/>
      <c r="AB101" s="337"/>
      <c r="AC101" s="330"/>
      <c r="AD101" s="335"/>
      <c r="AE101" s="336"/>
      <c r="AF101" s="338"/>
      <c r="AG101" s="330"/>
      <c r="AH101" s="339"/>
      <c r="AI101" s="330"/>
      <c r="AJ101" s="339"/>
      <c r="AQ101" s="328"/>
      <c r="AR101" s="340"/>
    </row>
    <row r="102" spans="1:44" ht="24" customHeight="1" x14ac:dyDescent="0.2">
      <c r="A102" s="352"/>
      <c r="B102" s="341">
        <v>2171</v>
      </c>
      <c r="C102" s="341" t="s">
        <v>20</v>
      </c>
      <c r="D102" s="327"/>
      <c r="E102" s="688">
        <v>1000</v>
      </c>
      <c r="F102" s="343" t="s">
        <v>442</v>
      </c>
      <c r="G102" s="344">
        <v>104.6</v>
      </c>
      <c r="H102" s="330"/>
      <c r="I102" s="345">
        <f>IFERROR($K$7/G102,1)</f>
        <v>1</v>
      </c>
      <c r="J102" s="346" t="s">
        <v>136</v>
      </c>
      <c r="K102" s="347">
        <f t="shared" ref="K102" si="218">E102*I102</f>
        <v>1000</v>
      </c>
      <c r="L102" s="330"/>
      <c r="M102" s="348">
        <f t="shared" ref="M102" si="219">$K102*$P$5</f>
        <v>50</v>
      </c>
      <c r="N102" s="348">
        <f t="shared" ref="N102" si="220">$K102*$P$6</f>
        <v>90</v>
      </c>
      <c r="O102" s="348">
        <f t="shared" ref="O102" si="221">$K102*$P$7</f>
        <v>50</v>
      </c>
      <c r="P102" s="349">
        <f t="shared" ref="P102" si="222">O102+M102+N102</f>
        <v>190</v>
      </c>
      <c r="Q102" s="330"/>
      <c r="R102" s="350">
        <f t="shared" ref="R102" si="223">+K102+P102</f>
        <v>1190</v>
      </c>
      <c r="S102" s="350">
        <f t="shared" ref="S102" si="224">$R102*$T$7</f>
        <v>178.20249999999999</v>
      </c>
      <c r="T102" s="349">
        <f t="shared" ref="T102" si="225">S102+R102</f>
        <v>1368.2024999999999</v>
      </c>
      <c r="U102" s="330"/>
      <c r="V102" s="350">
        <f t="shared" ref="V102" si="226">R102*$X$7</f>
        <v>59.5</v>
      </c>
      <c r="W102" s="348">
        <f t="shared" ref="W102" si="227">$V102*$T$7</f>
        <v>8.910124999999999</v>
      </c>
      <c r="X102" s="349">
        <f t="shared" ref="X102" si="228">W102+V102</f>
        <v>68.410124999999994</v>
      </c>
      <c r="Y102" s="330"/>
      <c r="Z102" s="350">
        <f t="shared" ref="Z102" si="229">(T102+X102)*$AB$7</f>
        <v>201.12576749999999</v>
      </c>
      <c r="AA102" s="348">
        <f t="shared" ref="AA102" si="230">$Z102*$T$7</f>
        <v>30.118583683124999</v>
      </c>
      <c r="AB102" s="349">
        <f t="shared" ref="AB102" si="231">AA102+Z102</f>
        <v>231.24435118312499</v>
      </c>
      <c r="AC102" s="330"/>
      <c r="AD102" s="349">
        <f t="shared" ref="AD102" si="232">AB102+X102+T102</f>
        <v>1667.856976183125</v>
      </c>
      <c r="AE102" s="350">
        <f t="shared" ref="AE102" si="233">AA102+W102+S102</f>
        <v>217.23120868312498</v>
      </c>
      <c r="AF102" s="349">
        <f t="shared" ref="AF102" si="234">AD102-AE102</f>
        <v>1450.6257674999999</v>
      </c>
      <c r="AG102" s="330"/>
      <c r="AH102" s="349">
        <f>AF102*$AH$7</f>
        <v>1533.1355478731907</v>
      </c>
      <c r="AI102" s="330"/>
      <c r="AJ102" s="349">
        <f t="shared" ref="AJ102" si="235">ROUNDUP(AH102,-2)</f>
        <v>1600</v>
      </c>
      <c r="AQ102" s="342">
        <v>990</v>
      </c>
      <c r="AR102" s="343" t="s">
        <v>127</v>
      </c>
    </row>
    <row r="103" spans="1:44" ht="24" customHeight="1" x14ac:dyDescent="0.2">
      <c r="A103" s="352"/>
      <c r="B103" s="355"/>
      <c r="C103" s="356" t="s">
        <v>241</v>
      </c>
      <c r="D103" s="357"/>
      <c r="E103" s="358"/>
      <c r="F103" s="357"/>
      <c r="G103" s="357"/>
      <c r="H103" s="359"/>
      <c r="I103" s="357"/>
      <c r="J103" s="360"/>
      <c r="K103" s="361"/>
      <c r="L103" s="359"/>
      <c r="M103" s="362"/>
      <c r="N103" s="362"/>
      <c r="O103" s="362"/>
      <c r="P103" s="363"/>
      <c r="Q103" s="359"/>
      <c r="R103" s="364"/>
      <c r="S103" s="364"/>
      <c r="T103" s="363"/>
      <c r="U103" s="359"/>
      <c r="V103" s="364"/>
      <c r="W103" s="364"/>
      <c r="X103" s="363"/>
      <c r="Y103" s="359"/>
      <c r="Z103" s="364"/>
      <c r="AA103" s="364"/>
      <c r="AB103" s="363"/>
      <c r="AC103" s="359"/>
      <c r="AD103" s="363"/>
      <c r="AE103" s="364"/>
      <c r="AF103" s="365"/>
      <c r="AG103" s="359"/>
      <c r="AH103" s="363"/>
      <c r="AI103" s="359"/>
      <c r="AJ103" s="366"/>
      <c r="AQ103" s="358"/>
      <c r="AR103" s="357"/>
    </row>
    <row r="104" spans="1:44" ht="24" customHeight="1" x14ac:dyDescent="0.2">
      <c r="A104" s="352"/>
      <c r="B104" s="152"/>
      <c r="C104" s="326" t="s">
        <v>238</v>
      </c>
      <c r="D104" s="327"/>
      <c r="E104" s="328"/>
      <c r="F104" s="329"/>
      <c r="G104" s="327"/>
      <c r="H104" s="330"/>
      <c r="I104" s="327"/>
      <c r="J104" s="331"/>
      <c r="K104" s="332"/>
      <c r="L104" s="330"/>
      <c r="M104" s="333"/>
      <c r="N104" s="327"/>
      <c r="O104" s="327"/>
      <c r="P104" s="334"/>
      <c r="Q104" s="330"/>
      <c r="R104" s="335"/>
      <c r="S104" s="336"/>
      <c r="T104" s="337"/>
      <c r="U104" s="330"/>
      <c r="V104" s="335"/>
      <c r="W104" s="336"/>
      <c r="X104" s="337"/>
      <c r="Y104" s="330"/>
      <c r="Z104" s="335"/>
      <c r="AA104" s="336"/>
      <c r="AB104" s="337"/>
      <c r="AC104" s="330"/>
      <c r="AD104" s="335"/>
      <c r="AE104" s="336"/>
      <c r="AF104" s="338"/>
      <c r="AG104" s="330"/>
      <c r="AH104" s="339"/>
      <c r="AI104" s="330"/>
      <c r="AJ104" s="339"/>
      <c r="AQ104" s="328"/>
      <c r="AR104" s="329"/>
    </row>
    <row r="105" spans="1:44" ht="24" customHeight="1" x14ac:dyDescent="0.2">
      <c r="A105" s="352"/>
      <c r="B105" s="152"/>
      <c r="C105" s="326"/>
      <c r="D105" s="327"/>
      <c r="E105" s="328"/>
      <c r="F105" s="340"/>
      <c r="G105" s="327"/>
      <c r="H105" s="330"/>
      <c r="I105" s="327"/>
      <c r="J105" s="331"/>
      <c r="K105" s="332"/>
      <c r="L105" s="330"/>
      <c r="M105" s="333"/>
      <c r="N105" s="331"/>
      <c r="O105" s="331"/>
      <c r="P105" s="376"/>
      <c r="Q105" s="330"/>
      <c r="R105" s="335"/>
      <c r="S105" s="336"/>
      <c r="T105" s="376"/>
      <c r="U105" s="330"/>
      <c r="V105" s="335"/>
      <c r="W105" s="331"/>
      <c r="X105" s="376"/>
      <c r="Y105" s="330"/>
      <c r="Z105" s="335"/>
      <c r="AA105" s="331"/>
      <c r="AB105" s="376"/>
      <c r="AC105" s="330"/>
      <c r="AD105" s="377"/>
      <c r="AE105" s="336"/>
      <c r="AF105" s="376"/>
      <c r="AG105" s="330"/>
      <c r="AH105" s="378"/>
      <c r="AI105" s="330"/>
      <c r="AJ105" s="378"/>
      <c r="AQ105" s="328"/>
      <c r="AR105" s="340"/>
    </row>
    <row r="106" spans="1:44" ht="24" customHeight="1" x14ac:dyDescent="0.2">
      <c r="A106" s="352" t="s">
        <v>392</v>
      </c>
      <c r="B106" s="621">
        <v>2501</v>
      </c>
      <c r="C106" s="467" t="s">
        <v>381</v>
      </c>
      <c r="D106" s="327"/>
      <c r="E106" s="688">
        <v>1400</v>
      </c>
      <c r="F106" s="343" t="s">
        <v>442</v>
      </c>
      <c r="G106" s="344">
        <v>104.6</v>
      </c>
      <c r="H106" s="330"/>
      <c r="I106" s="345">
        <f>IFERROR($K$7/G106,1)</f>
        <v>1</v>
      </c>
      <c r="J106" s="346" t="s">
        <v>136</v>
      </c>
      <c r="K106" s="347">
        <f t="shared" ref="K106:K107" si="236">E106*I106</f>
        <v>1400</v>
      </c>
      <c r="L106" s="330"/>
      <c r="M106" s="348">
        <f t="shared" ref="M106:M107" si="237">$K106*$P$5</f>
        <v>70</v>
      </c>
      <c r="N106" s="348">
        <f t="shared" ref="N106:N107" si="238">$K106*$P$6</f>
        <v>126</v>
      </c>
      <c r="O106" s="348">
        <f t="shared" ref="O106:O107" si="239">$K106*$P$7</f>
        <v>70</v>
      </c>
      <c r="P106" s="349">
        <f t="shared" ref="P106:P107" si="240">O106+M106+N106</f>
        <v>266</v>
      </c>
      <c r="Q106" s="330"/>
      <c r="R106" s="350">
        <f t="shared" ref="R106:R107" si="241">+K106+P106</f>
        <v>1666</v>
      </c>
      <c r="S106" s="350">
        <f t="shared" ref="S106:S107" si="242">$R106*$T$7</f>
        <v>249.48349999999999</v>
      </c>
      <c r="T106" s="349">
        <f t="shared" ref="T106:T107" si="243">S106+R106</f>
        <v>1915.4835</v>
      </c>
      <c r="U106" s="330"/>
      <c r="V106" s="350">
        <f t="shared" ref="V106:V107" si="244">R106*$X$7</f>
        <v>83.300000000000011</v>
      </c>
      <c r="W106" s="348">
        <f t="shared" ref="W106:W107" si="245">$V106*$T$7</f>
        <v>12.474175000000001</v>
      </c>
      <c r="X106" s="349">
        <f t="shared" ref="X106:X107" si="246">W106+V106</f>
        <v>95.774175000000014</v>
      </c>
      <c r="Y106" s="330"/>
      <c r="Z106" s="350">
        <f t="shared" ref="Z106:Z107" si="247">(T106+X106)*$AB$7</f>
        <v>281.57607450000006</v>
      </c>
      <c r="AA106" s="348">
        <f t="shared" ref="AA106:AA107" si="248">$Z106*$T$7</f>
        <v>42.166017156375005</v>
      </c>
      <c r="AB106" s="349">
        <f t="shared" ref="AB106:AB107" si="249">AA106+Z106</f>
        <v>323.74209165637507</v>
      </c>
      <c r="AC106" s="330"/>
      <c r="AD106" s="349">
        <f t="shared" ref="AD106:AD107" si="250">AB106+X106+T106</f>
        <v>2334.999766656375</v>
      </c>
      <c r="AE106" s="350">
        <f t="shared" ref="AE106:AE107" si="251">AA106+W106+S106</f>
        <v>304.123692156375</v>
      </c>
      <c r="AF106" s="349">
        <f t="shared" ref="AF106:AF107" si="252">AD106-AE106</f>
        <v>2030.8760745</v>
      </c>
      <c r="AG106" s="330"/>
      <c r="AH106" s="349">
        <f>AF106*$AH$7</f>
        <v>2146.3897670224669</v>
      </c>
      <c r="AI106" s="330"/>
      <c r="AJ106" s="349">
        <f t="shared" ref="AJ106:AJ107" si="253">ROUNDUP(AH106,-2)</f>
        <v>2200</v>
      </c>
      <c r="AQ106" s="342">
        <v>1395</v>
      </c>
      <c r="AR106" s="343" t="s">
        <v>387</v>
      </c>
    </row>
    <row r="107" spans="1:44" ht="24" customHeight="1" x14ac:dyDescent="0.2">
      <c r="A107" s="352" t="s">
        <v>396</v>
      </c>
      <c r="B107" s="621"/>
      <c r="C107" s="467" t="s">
        <v>382</v>
      </c>
      <c r="D107" s="327"/>
      <c r="E107" s="688">
        <v>1000</v>
      </c>
      <c r="F107" s="343" t="s">
        <v>442</v>
      </c>
      <c r="G107" s="344">
        <v>104.6</v>
      </c>
      <c r="H107" s="330"/>
      <c r="I107" s="351">
        <f>IFERROR($K$7/G107,1)</f>
        <v>1</v>
      </c>
      <c r="J107" s="346" t="s">
        <v>136</v>
      </c>
      <c r="K107" s="347">
        <f t="shared" si="236"/>
        <v>1000</v>
      </c>
      <c r="L107" s="330"/>
      <c r="M107" s="348">
        <f t="shared" si="237"/>
        <v>50</v>
      </c>
      <c r="N107" s="348">
        <f t="shared" si="238"/>
        <v>90</v>
      </c>
      <c r="O107" s="348">
        <f t="shared" si="239"/>
        <v>50</v>
      </c>
      <c r="P107" s="349">
        <f t="shared" si="240"/>
        <v>190</v>
      </c>
      <c r="Q107" s="330"/>
      <c r="R107" s="350">
        <f t="shared" si="241"/>
        <v>1190</v>
      </c>
      <c r="S107" s="350">
        <f t="shared" si="242"/>
        <v>178.20249999999999</v>
      </c>
      <c r="T107" s="349">
        <f t="shared" si="243"/>
        <v>1368.2024999999999</v>
      </c>
      <c r="U107" s="330"/>
      <c r="V107" s="350">
        <f t="shared" si="244"/>
        <v>59.5</v>
      </c>
      <c r="W107" s="348">
        <f t="shared" si="245"/>
        <v>8.910124999999999</v>
      </c>
      <c r="X107" s="349">
        <f t="shared" si="246"/>
        <v>68.410124999999994</v>
      </c>
      <c r="Y107" s="330"/>
      <c r="Z107" s="350">
        <f t="shared" si="247"/>
        <v>201.12576749999999</v>
      </c>
      <c r="AA107" s="348">
        <f t="shared" si="248"/>
        <v>30.118583683124999</v>
      </c>
      <c r="AB107" s="349">
        <f t="shared" si="249"/>
        <v>231.24435118312499</v>
      </c>
      <c r="AC107" s="330"/>
      <c r="AD107" s="349">
        <f t="shared" si="250"/>
        <v>1667.856976183125</v>
      </c>
      <c r="AE107" s="350">
        <f t="shared" si="251"/>
        <v>217.23120868312498</v>
      </c>
      <c r="AF107" s="349">
        <f t="shared" si="252"/>
        <v>1450.6257674999999</v>
      </c>
      <c r="AG107" s="330"/>
      <c r="AH107" s="349">
        <f>AF107*$AH$7</f>
        <v>1533.1355478731907</v>
      </c>
      <c r="AI107" s="330"/>
      <c r="AJ107" s="349">
        <f t="shared" si="253"/>
        <v>1600</v>
      </c>
      <c r="AQ107" s="342">
        <v>910</v>
      </c>
      <c r="AR107" s="343" t="s">
        <v>387</v>
      </c>
    </row>
    <row r="108" spans="1:44" ht="24" customHeight="1" x14ac:dyDescent="0.2">
      <c r="A108" s="352"/>
      <c r="B108" s="355"/>
      <c r="C108" s="356" t="s">
        <v>241</v>
      </c>
      <c r="D108" s="357"/>
      <c r="E108" s="358"/>
      <c r="F108" s="357"/>
      <c r="G108" s="357"/>
      <c r="H108" s="359"/>
      <c r="I108" s="357"/>
      <c r="J108" s="360"/>
      <c r="K108" s="361"/>
      <c r="L108" s="359"/>
      <c r="M108" s="362"/>
      <c r="N108" s="362"/>
      <c r="O108" s="362"/>
      <c r="P108" s="363"/>
      <c r="Q108" s="359"/>
      <c r="R108" s="364"/>
      <c r="S108" s="364"/>
      <c r="T108" s="363"/>
      <c r="U108" s="359"/>
      <c r="V108" s="364"/>
      <c r="W108" s="364"/>
      <c r="X108" s="363"/>
      <c r="Y108" s="359"/>
      <c r="Z108" s="364"/>
      <c r="AA108" s="364"/>
      <c r="AB108" s="363"/>
      <c r="AC108" s="359"/>
      <c r="AD108" s="363"/>
      <c r="AE108" s="364"/>
      <c r="AF108" s="365"/>
      <c r="AG108" s="359"/>
      <c r="AH108" s="363"/>
      <c r="AI108" s="359"/>
      <c r="AJ108" s="366"/>
      <c r="AQ108" s="358"/>
      <c r="AR108" s="357"/>
    </row>
    <row r="109" spans="1:44" ht="24" customHeight="1" x14ac:dyDescent="0.2">
      <c r="A109" s="352"/>
      <c r="B109" s="152"/>
      <c r="C109" s="326" t="s">
        <v>112</v>
      </c>
      <c r="D109" s="327"/>
      <c r="E109" s="328"/>
      <c r="F109" s="329"/>
      <c r="G109" s="327"/>
      <c r="H109" s="330"/>
      <c r="I109" s="327"/>
      <c r="J109" s="331"/>
      <c r="K109" s="332"/>
      <c r="L109" s="330"/>
      <c r="M109" s="333"/>
      <c r="N109" s="327"/>
      <c r="O109" s="327"/>
      <c r="P109" s="334"/>
      <c r="Q109" s="330"/>
      <c r="R109" s="335"/>
      <c r="S109" s="336"/>
      <c r="T109" s="337"/>
      <c r="U109" s="330"/>
      <c r="V109" s="335"/>
      <c r="W109" s="336"/>
      <c r="X109" s="337"/>
      <c r="Y109" s="330"/>
      <c r="Z109" s="335"/>
      <c r="AA109" s="336"/>
      <c r="AB109" s="337"/>
      <c r="AC109" s="330"/>
      <c r="AD109" s="335"/>
      <c r="AE109" s="336"/>
      <c r="AF109" s="338"/>
      <c r="AG109" s="330"/>
      <c r="AH109" s="339"/>
      <c r="AI109" s="330"/>
      <c r="AJ109" s="339"/>
      <c r="AQ109" s="328"/>
      <c r="AR109" s="329"/>
    </row>
    <row r="110" spans="1:44" ht="24" customHeight="1" x14ac:dyDescent="0.2">
      <c r="A110" s="352"/>
      <c r="B110" s="152"/>
      <c r="C110" s="326"/>
      <c r="D110" s="327"/>
      <c r="E110" s="328"/>
      <c r="F110" s="340"/>
      <c r="G110" s="327"/>
      <c r="H110" s="330"/>
      <c r="I110" s="327"/>
      <c r="J110" s="331"/>
      <c r="K110" s="332"/>
      <c r="L110" s="330"/>
      <c r="M110" s="333"/>
      <c r="N110" s="331"/>
      <c r="O110" s="331"/>
      <c r="P110" s="376"/>
      <c r="Q110" s="330"/>
      <c r="R110" s="335"/>
      <c r="S110" s="336"/>
      <c r="T110" s="376"/>
      <c r="U110" s="330"/>
      <c r="V110" s="335"/>
      <c r="W110" s="331"/>
      <c r="X110" s="376"/>
      <c r="Y110" s="330"/>
      <c r="Z110" s="335"/>
      <c r="AA110" s="331"/>
      <c r="AB110" s="376"/>
      <c r="AC110" s="330"/>
      <c r="AD110" s="377"/>
      <c r="AE110" s="336"/>
      <c r="AF110" s="376"/>
      <c r="AG110" s="330"/>
      <c r="AH110" s="378"/>
      <c r="AI110" s="330"/>
      <c r="AJ110" s="378"/>
      <c r="AQ110" s="328"/>
      <c r="AR110" s="340"/>
    </row>
    <row r="111" spans="1:44" ht="24" customHeight="1" x14ac:dyDescent="0.2">
      <c r="A111" s="352" t="s">
        <v>390</v>
      </c>
      <c r="B111" s="621"/>
      <c r="C111" s="467" t="s">
        <v>385</v>
      </c>
      <c r="D111" s="327"/>
      <c r="E111" s="688">
        <v>1300</v>
      </c>
      <c r="F111" s="343" t="s">
        <v>442</v>
      </c>
      <c r="G111" s="344">
        <v>104.6</v>
      </c>
      <c r="H111" s="330"/>
      <c r="I111" s="345">
        <f>IFERROR($K$7/G111,1)</f>
        <v>1</v>
      </c>
      <c r="J111" s="346" t="s">
        <v>136</v>
      </c>
      <c r="K111" s="347">
        <f t="shared" ref="K111:K112" si="254">E111*I111</f>
        <v>1300</v>
      </c>
      <c r="L111" s="330"/>
      <c r="M111" s="348">
        <f t="shared" ref="M111:M112" si="255">$K111*$P$5</f>
        <v>65</v>
      </c>
      <c r="N111" s="348">
        <f t="shared" ref="N111:N112" si="256">$K111*$P$6</f>
        <v>117</v>
      </c>
      <c r="O111" s="348">
        <f t="shared" ref="O111:O112" si="257">$K111*$P$7</f>
        <v>65</v>
      </c>
      <c r="P111" s="349">
        <f t="shared" ref="P111:P112" si="258">O111+M111+N111</f>
        <v>247</v>
      </c>
      <c r="Q111" s="330"/>
      <c r="R111" s="350">
        <f t="shared" ref="R111:R112" si="259">+K111+P111</f>
        <v>1547</v>
      </c>
      <c r="S111" s="350">
        <f t="shared" ref="S111:S112" si="260">$R111*$T$7</f>
        <v>231.66325000000001</v>
      </c>
      <c r="T111" s="349">
        <f t="shared" ref="T111:T112" si="261">S111+R111</f>
        <v>1778.6632500000001</v>
      </c>
      <c r="U111" s="330"/>
      <c r="V111" s="350">
        <f t="shared" ref="V111:V112" si="262">R111*$X$7</f>
        <v>77.350000000000009</v>
      </c>
      <c r="W111" s="348">
        <f t="shared" ref="W111:W112" si="263">$V111*$T$7</f>
        <v>11.5831625</v>
      </c>
      <c r="X111" s="349">
        <f t="shared" ref="X111:X112" si="264">W111+V111</f>
        <v>88.933162500000009</v>
      </c>
      <c r="Y111" s="330"/>
      <c r="Z111" s="350">
        <f t="shared" ref="Z111:Z112" si="265">(T111+X111)*$AB$7</f>
        <v>261.46349775000004</v>
      </c>
      <c r="AA111" s="348">
        <f t="shared" ref="AA111:AA112" si="266">$Z111*$T$7</f>
        <v>39.154158788062503</v>
      </c>
      <c r="AB111" s="349">
        <f t="shared" ref="AB111:AB112" si="267">AA111+Z111</f>
        <v>300.61765653806253</v>
      </c>
      <c r="AC111" s="330"/>
      <c r="AD111" s="349">
        <f t="shared" ref="AD111:AD112" si="268">AB111+X111+T111</f>
        <v>2168.2140690380625</v>
      </c>
      <c r="AE111" s="350">
        <f t="shared" ref="AE111:AE112" si="269">AA111+W111+S111</f>
        <v>282.40057128806251</v>
      </c>
      <c r="AF111" s="349">
        <f t="shared" ref="AF111:AF112" si="270">AD111-AE111</f>
        <v>1885.8134977499999</v>
      </c>
      <c r="AG111" s="330"/>
      <c r="AH111" s="349">
        <f>AF111*$AH$7</f>
        <v>1993.076212235148</v>
      </c>
      <c r="AI111" s="330"/>
      <c r="AJ111" s="349">
        <f t="shared" ref="AJ111:AJ112" si="271">ROUNDUP(AH111,-2)</f>
        <v>2000</v>
      </c>
      <c r="AQ111" s="342">
        <v>1203</v>
      </c>
      <c r="AR111" s="343" t="s">
        <v>388</v>
      </c>
    </row>
    <row r="112" spans="1:44" ht="24" customHeight="1" x14ac:dyDescent="0.2">
      <c r="A112" s="352" t="s">
        <v>391</v>
      </c>
      <c r="B112" s="621"/>
      <c r="C112" s="467" t="s">
        <v>389</v>
      </c>
      <c r="D112" s="327"/>
      <c r="E112" s="688">
        <v>1000</v>
      </c>
      <c r="F112" s="343" t="s">
        <v>442</v>
      </c>
      <c r="G112" s="344">
        <v>104.6</v>
      </c>
      <c r="H112" s="330"/>
      <c r="I112" s="351">
        <f>IFERROR($K$7/G112,1)</f>
        <v>1</v>
      </c>
      <c r="J112" s="346" t="s">
        <v>136</v>
      </c>
      <c r="K112" s="347">
        <f t="shared" si="254"/>
        <v>1000</v>
      </c>
      <c r="L112" s="330"/>
      <c r="M112" s="348">
        <f t="shared" si="255"/>
        <v>50</v>
      </c>
      <c r="N112" s="348">
        <f t="shared" si="256"/>
        <v>90</v>
      </c>
      <c r="O112" s="348">
        <f t="shared" si="257"/>
        <v>50</v>
      </c>
      <c r="P112" s="349">
        <f t="shared" si="258"/>
        <v>190</v>
      </c>
      <c r="Q112" s="330"/>
      <c r="R112" s="350">
        <f t="shared" si="259"/>
        <v>1190</v>
      </c>
      <c r="S112" s="350">
        <f t="shared" si="260"/>
        <v>178.20249999999999</v>
      </c>
      <c r="T112" s="349">
        <f t="shared" si="261"/>
        <v>1368.2024999999999</v>
      </c>
      <c r="U112" s="330"/>
      <c r="V112" s="350">
        <f t="shared" si="262"/>
        <v>59.5</v>
      </c>
      <c r="W112" s="348">
        <f t="shared" si="263"/>
        <v>8.910124999999999</v>
      </c>
      <c r="X112" s="349">
        <f t="shared" si="264"/>
        <v>68.410124999999994</v>
      </c>
      <c r="Y112" s="330"/>
      <c r="Z112" s="350">
        <f t="shared" si="265"/>
        <v>201.12576749999999</v>
      </c>
      <c r="AA112" s="348">
        <f t="shared" si="266"/>
        <v>30.118583683124999</v>
      </c>
      <c r="AB112" s="349">
        <f t="shared" si="267"/>
        <v>231.24435118312499</v>
      </c>
      <c r="AC112" s="330"/>
      <c r="AD112" s="349">
        <f t="shared" si="268"/>
        <v>1667.856976183125</v>
      </c>
      <c r="AE112" s="350">
        <f t="shared" si="269"/>
        <v>217.23120868312498</v>
      </c>
      <c r="AF112" s="349">
        <f t="shared" si="270"/>
        <v>1450.6257674999999</v>
      </c>
      <c r="AG112" s="330"/>
      <c r="AH112" s="349">
        <f>AF112*$AH$7</f>
        <v>1533.1355478731907</v>
      </c>
      <c r="AI112" s="330"/>
      <c r="AJ112" s="349">
        <f t="shared" si="271"/>
        <v>1600</v>
      </c>
      <c r="AQ112" s="342">
        <v>899</v>
      </c>
      <c r="AR112" s="343" t="s">
        <v>388</v>
      </c>
    </row>
    <row r="113" spans="1:44" ht="24" customHeight="1" x14ac:dyDescent="0.2">
      <c r="A113" s="352"/>
      <c r="B113" s="355"/>
      <c r="C113" s="356" t="s">
        <v>241</v>
      </c>
      <c r="D113" s="357"/>
      <c r="E113" s="358"/>
      <c r="F113" s="357"/>
      <c r="G113" s="357"/>
      <c r="H113" s="359"/>
      <c r="I113" s="357"/>
      <c r="J113" s="360"/>
      <c r="K113" s="361"/>
      <c r="L113" s="359"/>
      <c r="M113" s="362"/>
      <c r="N113" s="362"/>
      <c r="O113" s="362"/>
      <c r="P113" s="363"/>
      <c r="Q113" s="359"/>
      <c r="R113" s="364"/>
      <c r="S113" s="364"/>
      <c r="T113" s="363"/>
      <c r="U113" s="359"/>
      <c r="V113" s="364"/>
      <c r="W113" s="364"/>
      <c r="X113" s="363"/>
      <c r="Y113" s="359"/>
      <c r="Z113" s="364"/>
      <c r="AA113" s="364"/>
      <c r="AB113" s="363"/>
      <c r="AC113" s="359"/>
      <c r="AD113" s="363"/>
      <c r="AE113" s="364"/>
      <c r="AF113" s="365"/>
      <c r="AG113" s="359"/>
      <c r="AH113" s="363"/>
      <c r="AI113" s="359"/>
      <c r="AJ113" s="366"/>
      <c r="AQ113" s="358"/>
      <c r="AR113" s="357"/>
    </row>
    <row r="114" spans="1:44" ht="24" customHeight="1" x14ac:dyDescent="0.2">
      <c r="A114" s="352"/>
      <c r="B114" s="152"/>
      <c r="C114" s="326" t="s">
        <v>113</v>
      </c>
      <c r="D114" s="327"/>
      <c r="E114" s="328"/>
      <c r="F114" s="329"/>
      <c r="G114" s="327"/>
      <c r="H114" s="330"/>
      <c r="I114" s="327"/>
      <c r="J114" s="331"/>
      <c r="K114" s="332"/>
      <c r="L114" s="330"/>
      <c r="M114" s="333"/>
      <c r="N114" s="327"/>
      <c r="O114" s="327"/>
      <c r="P114" s="334"/>
      <c r="Q114" s="330"/>
      <c r="R114" s="335"/>
      <c r="S114" s="336"/>
      <c r="T114" s="337"/>
      <c r="U114" s="330"/>
      <c r="V114" s="335"/>
      <c r="W114" s="336"/>
      <c r="X114" s="337"/>
      <c r="Y114" s="330"/>
      <c r="Z114" s="335"/>
      <c r="AA114" s="336"/>
      <c r="AB114" s="337"/>
      <c r="AC114" s="330"/>
      <c r="AD114" s="335"/>
      <c r="AE114" s="336"/>
      <c r="AF114" s="338"/>
      <c r="AG114" s="330"/>
      <c r="AH114" s="339"/>
      <c r="AI114" s="330"/>
      <c r="AJ114" s="339"/>
      <c r="AQ114" s="328"/>
      <c r="AR114" s="329"/>
    </row>
    <row r="115" spans="1:44" ht="24" customHeight="1" x14ac:dyDescent="0.2">
      <c r="A115" s="352"/>
      <c r="B115" s="152"/>
      <c r="C115" s="326"/>
      <c r="D115" s="327"/>
      <c r="E115" s="328"/>
      <c r="F115" s="340"/>
      <c r="G115" s="327"/>
      <c r="H115" s="330"/>
      <c r="I115" s="327"/>
      <c r="J115" s="331"/>
      <c r="K115" s="332"/>
      <c r="L115" s="330"/>
      <c r="M115" s="333"/>
      <c r="N115" s="331"/>
      <c r="O115" s="331"/>
      <c r="P115" s="376"/>
      <c r="Q115" s="330"/>
      <c r="R115" s="335"/>
      <c r="S115" s="336"/>
      <c r="T115" s="376"/>
      <c r="U115" s="330"/>
      <c r="V115" s="335"/>
      <c r="W115" s="331"/>
      <c r="X115" s="376"/>
      <c r="Y115" s="330"/>
      <c r="Z115" s="335"/>
      <c r="AA115" s="331"/>
      <c r="AB115" s="376"/>
      <c r="AC115" s="330"/>
      <c r="AD115" s="377"/>
      <c r="AE115" s="336"/>
      <c r="AF115" s="376"/>
      <c r="AG115" s="330"/>
      <c r="AH115" s="378"/>
      <c r="AI115" s="330"/>
      <c r="AJ115" s="378"/>
      <c r="AQ115" s="328"/>
      <c r="AR115" s="340"/>
    </row>
    <row r="116" spans="1:44" ht="24" customHeight="1" x14ac:dyDescent="0.2">
      <c r="A116" s="352"/>
      <c r="B116" s="341">
        <v>2111</v>
      </c>
      <c r="C116" s="341" t="s">
        <v>11</v>
      </c>
      <c r="D116" s="327"/>
      <c r="E116" s="342">
        <v>850</v>
      </c>
      <c r="F116" s="343" t="s">
        <v>442</v>
      </c>
      <c r="G116" s="344">
        <v>104.6</v>
      </c>
      <c r="H116" s="330"/>
      <c r="I116" s="345">
        <f>IFERROR($K$7/G116,1)</f>
        <v>1</v>
      </c>
      <c r="J116" s="346" t="s">
        <v>136</v>
      </c>
      <c r="K116" s="347">
        <f t="shared" ref="K116:K117" si="272">E116*I116</f>
        <v>850</v>
      </c>
      <c r="L116" s="330"/>
      <c r="M116" s="348">
        <f t="shared" ref="M116:M117" si="273">$K116*$P$5</f>
        <v>42.5</v>
      </c>
      <c r="N116" s="348">
        <f t="shared" ref="N116:N117" si="274">$K116*$P$6</f>
        <v>76.5</v>
      </c>
      <c r="O116" s="348">
        <f t="shared" ref="O116:O117" si="275">$K116*$P$7</f>
        <v>42.5</v>
      </c>
      <c r="P116" s="349">
        <f t="shared" ref="P116:P117" si="276">O116+M116+N116</f>
        <v>161.5</v>
      </c>
      <c r="Q116" s="330"/>
      <c r="R116" s="350">
        <f t="shared" ref="R116:R117" si="277">+K116+P116</f>
        <v>1011.5</v>
      </c>
      <c r="S116" s="350">
        <f t="shared" ref="S116:S117" si="278">$R116*$T$7</f>
        <v>151.47212500000001</v>
      </c>
      <c r="T116" s="349">
        <f t="shared" ref="T116:T117" si="279">S116+R116</f>
        <v>1162.972125</v>
      </c>
      <c r="U116" s="330"/>
      <c r="V116" s="350">
        <f t="shared" ref="V116:V117" si="280">R116*$X$7</f>
        <v>50.575000000000003</v>
      </c>
      <c r="W116" s="348">
        <f t="shared" ref="W116:W117" si="281">$V116*$T$7</f>
        <v>7.5736062500000001</v>
      </c>
      <c r="X116" s="349">
        <f t="shared" ref="X116:X117" si="282">W116+V116</f>
        <v>58.14860625</v>
      </c>
      <c r="Y116" s="330"/>
      <c r="Z116" s="350">
        <f t="shared" ref="Z116:Z117" si="283">(T116+X116)*$AB$7</f>
        <v>170.95690237500003</v>
      </c>
      <c r="AA116" s="348">
        <f t="shared" ref="AA116:AA117" si="284">$Z116*$T$7</f>
        <v>25.600796130656253</v>
      </c>
      <c r="AB116" s="349">
        <f t="shared" ref="AB116:AB117" si="285">AA116+Z116</f>
        <v>196.55769850565628</v>
      </c>
      <c r="AC116" s="330"/>
      <c r="AD116" s="349">
        <f t="shared" ref="AD116:AD117" si="286">AB116+X116+T116</f>
        <v>1417.6784297556562</v>
      </c>
      <c r="AE116" s="350">
        <f t="shared" ref="AE116:AE117" si="287">AA116+W116+S116</f>
        <v>184.64652738065627</v>
      </c>
      <c r="AF116" s="349">
        <f t="shared" ref="AF116:AF117" si="288">AD116-AE116</f>
        <v>1233.0319023749998</v>
      </c>
      <c r="AG116" s="330"/>
      <c r="AH116" s="349">
        <f>AF116*$AH$7</f>
        <v>1303.1652156922121</v>
      </c>
      <c r="AI116" s="330"/>
      <c r="AJ116" s="349">
        <f t="shared" ref="AJ116:AJ117" si="289">ROUNDUP(AH116,-2)</f>
        <v>1400</v>
      </c>
      <c r="AQ116" s="342">
        <v>850</v>
      </c>
      <c r="AR116" s="343" t="s">
        <v>127</v>
      </c>
    </row>
    <row r="117" spans="1:44" ht="24" customHeight="1" x14ac:dyDescent="0.2">
      <c r="A117" s="352"/>
      <c r="B117" s="341"/>
      <c r="C117" s="341"/>
      <c r="D117" s="327"/>
      <c r="E117" s="342">
        <v>0</v>
      </c>
      <c r="F117" s="343" t="s">
        <v>442</v>
      </c>
      <c r="G117" s="344">
        <v>104.6</v>
      </c>
      <c r="H117" s="330"/>
      <c r="I117" s="351">
        <f>IFERROR($K$7/G117,1)</f>
        <v>1</v>
      </c>
      <c r="J117" s="346" t="s">
        <v>136</v>
      </c>
      <c r="K117" s="347">
        <f t="shared" si="272"/>
        <v>0</v>
      </c>
      <c r="L117" s="330"/>
      <c r="M117" s="348">
        <f t="shared" si="273"/>
        <v>0</v>
      </c>
      <c r="N117" s="348">
        <f t="shared" si="274"/>
        <v>0</v>
      </c>
      <c r="O117" s="348">
        <f t="shared" si="275"/>
        <v>0</v>
      </c>
      <c r="P117" s="349">
        <f t="shared" si="276"/>
        <v>0</v>
      </c>
      <c r="Q117" s="330"/>
      <c r="R117" s="350">
        <f t="shared" si="277"/>
        <v>0</v>
      </c>
      <c r="S117" s="350">
        <f t="shared" si="278"/>
        <v>0</v>
      </c>
      <c r="T117" s="349">
        <f t="shared" si="279"/>
        <v>0</v>
      </c>
      <c r="U117" s="330"/>
      <c r="V117" s="350">
        <f t="shared" si="280"/>
        <v>0</v>
      </c>
      <c r="W117" s="348">
        <f t="shared" si="281"/>
        <v>0</v>
      </c>
      <c r="X117" s="349">
        <f t="shared" si="282"/>
        <v>0</v>
      </c>
      <c r="Y117" s="330"/>
      <c r="Z117" s="350">
        <f t="shared" si="283"/>
        <v>0</v>
      </c>
      <c r="AA117" s="348">
        <f t="shared" si="284"/>
        <v>0</v>
      </c>
      <c r="AB117" s="349">
        <f t="shared" si="285"/>
        <v>0</v>
      </c>
      <c r="AC117" s="330"/>
      <c r="AD117" s="349">
        <f t="shared" si="286"/>
        <v>0</v>
      </c>
      <c r="AE117" s="350">
        <f t="shared" si="287"/>
        <v>0</v>
      </c>
      <c r="AF117" s="349">
        <f t="shared" si="288"/>
        <v>0</v>
      </c>
      <c r="AG117" s="330"/>
      <c r="AH117" s="349">
        <f>AF117*$AH$7</f>
        <v>0</v>
      </c>
      <c r="AI117" s="330"/>
      <c r="AJ117" s="349">
        <f t="shared" si="289"/>
        <v>0</v>
      </c>
      <c r="AQ117" s="342">
        <v>0</v>
      </c>
      <c r="AR117" s="343" t="s">
        <v>127</v>
      </c>
    </row>
    <row r="118" spans="1:44" ht="24" customHeight="1" x14ac:dyDescent="0.2">
      <c r="A118" s="352"/>
      <c r="B118" s="355"/>
      <c r="C118" s="356" t="s">
        <v>241</v>
      </c>
      <c r="D118" s="357"/>
      <c r="E118" s="358"/>
      <c r="F118" s="357"/>
      <c r="G118" s="357"/>
      <c r="H118" s="359"/>
      <c r="I118" s="357"/>
      <c r="J118" s="360"/>
      <c r="K118" s="361"/>
      <c r="L118" s="359"/>
      <c r="M118" s="362"/>
      <c r="N118" s="362"/>
      <c r="O118" s="362"/>
      <c r="P118" s="363"/>
      <c r="Q118" s="359"/>
      <c r="R118" s="364"/>
      <c r="S118" s="364"/>
      <c r="T118" s="363"/>
      <c r="U118" s="359"/>
      <c r="V118" s="364"/>
      <c r="W118" s="364"/>
      <c r="X118" s="363"/>
      <c r="Y118" s="359"/>
      <c r="Z118" s="364"/>
      <c r="AA118" s="364"/>
      <c r="AB118" s="363"/>
      <c r="AC118" s="359"/>
      <c r="AD118" s="363"/>
      <c r="AE118" s="364"/>
      <c r="AF118" s="365"/>
      <c r="AG118" s="359"/>
      <c r="AH118" s="363"/>
      <c r="AI118" s="359"/>
      <c r="AJ118" s="366"/>
      <c r="AQ118" s="358"/>
      <c r="AR118" s="357"/>
    </row>
    <row r="119" spans="1:44" ht="24" customHeight="1" x14ac:dyDescent="0.2">
      <c r="A119" s="352"/>
      <c r="B119" s="152"/>
      <c r="C119" s="326" t="s">
        <v>239</v>
      </c>
      <c r="D119" s="327"/>
      <c r="E119" s="328"/>
      <c r="F119" s="329"/>
      <c r="G119" s="327"/>
      <c r="H119" s="330"/>
      <c r="I119" s="327"/>
      <c r="J119" s="331"/>
      <c r="K119" s="332"/>
      <c r="L119" s="330"/>
      <c r="M119" s="333"/>
      <c r="N119" s="327"/>
      <c r="O119" s="327"/>
      <c r="P119" s="334"/>
      <c r="Q119" s="330"/>
      <c r="R119" s="335"/>
      <c r="S119" s="336"/>
      <c r="T119" s="337"/>
      <c r="U119" s="330"/>
      <c r="V119" s="335"/>
      <c r="W119" s="336"/>
      <c r="X119" s="337"/>
      <c r="Y119" s="330"/>
      <c r="Z119" s="335"/>
      <c r="AA119" s="336"/>
      <c r="AB119" s="337"/>
      <c r="AC119" s="330"/>
      <c r="AD119" s="335"/>
      <c r="AE119" s="336"/>
      <c r="AF119" s="338"/>
      <c r="AG119" s="330"/>
      <c r="AH119" s="339"/>
      <c r="AI119" s="330"/>
      <c r="AJ119" s="339"/>
      <c r="AQ119" s="328"/>
      <c r="AR119" s="329"/>
    </row>
    <row r="120" spans="1:44" ht="24" customHeight="1" x14ac:dyDescent="0.2">
      <c r="A120" s="352"/>
      <c r="B120" s="152"/>
      <c r="C120" s="326"/>
      <c r="D120" s="327"/>
      <c r="E120" s="328"/>
      <c r="F120" s="340"/>
      <c r="G120" s="327"/>
      <c r="H120" s="330"/>
      <c r="I120" s="327"/>
      <c r="J120" s="331"/>
      <c r="K120" s="332"/>
      <c r="L120" s="330"/>
      <c r="M120" s="333"/>
      <c r="N120" s="331"/>
      <c r="O120" s="331"/>
      <c r="P120" s="376"/>
      <c r="Q120" s="330"/>
      <c r="R120" s="335"/>
      <c r="S120" s="336"/>
      <c r="T120" s="376"/>
      <c r="U120" s="330"/>
      <c r="V120" s="335"/>
      <c r="W120" s="331"/>
      <c r="X120" s="376"/>
      <c r="Y120" s="330"/>
      <c r="Z120" s="335"/>
      <c r="AA120" s="331"/>
      <c r="AB120" s="376"/>
      <c r="AC120" s="330"/>
      <c r="AD120" s="377"/>
      <c r="AE120" s="336"/>
      <c r="AF120" s="376"/>
      <c r="AG120" s="330"/>
      <c r="AH120" s="378"/>
      <c r="AI120" s="330"/>
      <c r="AJ120" s="378"/>
      <c r="AQ120" s="328"/>
      <c r="AR120" s="340"/>
    </row>
    <row r="121" spans="1:44" ht="24" customHeight="1" x14ac:dyDescent="0.2">
      <c r="A121" s="352"/>
      <c r="B121" s="341"/>
      <c r="C121" s="341" t="s">
        <v>16</v>
      </c>
      <c r="D121" s="327"/>
      <c r="E121" s="688">
        <v>2500</v>
      </c>
      <c r="F121" s="343" t="s">
        <v>442</v>
      </c>
      <c r="G121" s="344">
        <v>104.6</v>
      </c>
      <c r="H121" s="330"/>
      <c r="I121" s="345">
        <f>IFERROR($K$7/G121,1)</f>
        <v>1</v>
      </c>
      <c r="J121" s="346" t="s">
        <v>136</v>
      </c>
      <c r="K121" s="347">
        <f t="shared" ref="K121:K125" si="290">E121*I121</f>
        <v>2500</v>
      </c>
      <c r="L121" s="330"/>
      <c r="M121" s="348">
        <f t="shared" ref="M121:M125" si="291">$K121*$P$5</f>
        <v>125</v>
      </c>
      <c r="N121" s="348">
        <f t="shared" ref="N121:N125" si="292">$K121*$P$6</f>
        <v>225</v>
      </c>
      <c r="O121" s="348">
        <f t="shared" ref="O121:O125" si="293">$K121*$P$7</f>
        <v>125</v>
      </c>
      <c r="P121" s="349">
        <f t="shared" ref="P121:P125" si="294">O121+M121+N121</f>
        <v>475</v>
      </c>
      <c r="Q121" s="330"/>
      <c r="R121" s="350">
        <f t="shared" ref="R121:R125" si="295">+K121+P121</f>
        <v>2975</v>
      </c>
      <c r="S121" s="350">
        <f t="shared" ref="S121:S125" si="296">$R121*$T$7</f>
        <v>445.50624999999997</v>
      </c>
      <c r="T121" s="349">
        <f t="shared" ref="T121:T125" si="297">S121+R121</f>
        <v>3420.5062499999999</v>
      </c>
      <c r="U121" s="330"/>
      <c r="V121" s="350">
        <f t="shared" ref="V121:V125" si="298">R121*$X$7</f>
        <v>148.75</v>
      </c>
      <c r="W121" s="348">
        <f t="shared" ref="W121:W125" si="299">$V121*$T$7</f>
        <v>22.275312499999998</v>
      </c>
      <c r="X121" s="349">
        <f t="shared" ref="X121:X125" si="300">W121+V121</f>
        <v>171.02531249999998</v>
      </c>
      <c r="Y121" s="330"/>
      <c r="Z121" s="350">
        <f t="shared" ref="Z121:Z125" si="301">(T121+X121)*$AB$7</f>
        <v>502.81441875000002</v>
      </c>
      <c r="AA121" s="348">
        <f t="shared" ref="AA121:AA125" si="302">$Z121*$T$7</f>
        <v>75.296459207812504</v>
      </c>
      <c r="AB121" s="349">
        <f t="shared" ref="AB121:AB125" si="303">AA121+Z121</f>
        <v>578.11087795781248</v>
      </c>
      <c r="AC121" s="330"/>
      <c r="AD121" s="349">
        <f t="shared" ref="AD121:AD125" si="304">AB121+X121+T121</f>
        <v>4169.642440457812</v>
      </c>
      <c r="AE121" s="350">
        <f t="shared" ref="AE121:AE125" si="305">AA121+W121+S121</f>
        <v>543.07802170781247</v>
      </c>
      <c r="AF121" s="349">
        <f t="shared" ref="AF121:AF125" si="306">AD121-AE121</f>
        <v>3626.5644187499993</v>
      </c>
      <c r="AG121" s="330"/>
      <c r="AH121" s="349">
        <f>AF121*$AH$7</f>
        <v>3832.8388696829761</v>
      </c>
      <c r="AI121" s="330"/>
      <c r="AJ121" s="349">
        <f t="shared" ref="AJ121:AJ125" si="307">ROUNDUP(AH121,-2)</f>
        <v>3900</v>
      </c>
      <c r="AQ121" s="342">
        <v>2200</v>
      </c>
      <c r="AR121" s="343" t="s">
        <v>127</v>
      </c>
    </row>
    <row r="122" spans="1:44" ht="24" customHeight="1" x14ac:dyDescent="0.2">
      <c r="A122" s="352"/>
      <c r="B122" s="341"/>
      <c r="C122" s="341" t="s">
        <v>17</v>
      </c>
      <c r="D122" s="327"/>
      <c r="E122" s="688">
        <v>1750</v>
      </c>
      <c r="F122" s="343" t="s">
        <v>442</v>
      </c>
      <c r="G122" s="344">
        <v>104.6</v>
      </c>
      <c r="H122" s="330"/>
      <c r="I122" s="351">
        <f>IFERROR($K$7/G122,1)</f>
        <v>1</v>
      </c>
      <c r="J122" s="346" t="s">
        <v>136</v>
      </c>
      <c r="K122" s="347">
        <f t="shared" si="290"/>
        <v>1750</v>
      </c>
      <c r="L122" s="330"/>
      <c r="M122" s="348">
        <f t="shared" si="291"/>
        <v>87.5</v>
      </c>
      <c r="N122" s="348">
        <f t="shared" si="292"/>
        <v>157.5</v>
      </c>
      <c r="O122" s="348">
        <f t="shared" si="293"/>
        <v>87.5</v>
      </c>
      <c r="P122" s="349">
        <f t="shared" si="294"/>
        <v>332.5</v>
      </c>
      <c r="Q122" s="330"/>
      <c r="R122" s="350">
        <f t="shared" si="295"/>
        <v>2082.5</v>
      </c>
      <c r="S122" s="350">
        <f t="shared" si="296"/>
        <v>311.854375</v>
      </c>
      <c r="T122" s="349">
        <f t="shared" si="297"/>
        <v>2394.3543749999999</v>
      </c>
      <c r="U122" s="330"/>
      <c r="V122" s="350">
        <f t="shared" si="298"/>
        <v>104.125</v>
      </c>
      <c r="W122" s="348">
        <f t="shared" si="299"/>
        <v>15.59271875</v>
      </c>
      <c r="X122" s="349">
        <f t="shared" si="300"/>
        <v>119.71771875</v>
      </c>
      <c r="Y122" s="330"/>
      <c r="Z122" s="350">
        <f t="shared" si="301"/>
        <v>351.97009312500006</v>
      </c>
      <c r="AA122" s="348">
        <f t="shared" si="302"/>
        <v>52.707521445468757</v>
      </c>
      <c r="AB122" s="349">
        <f t="shared" si="303"/>
        <v>404.67761457046879</v>
      </c>
      <c r="AC122" s="330"/>
      <c r="AD122" s="349">
        <f t="shared" si="304"/>
        <v>2918.7497083204689</v>
      </c>
      <c r="AE122" s="350">
        <f t="shared" si="305"/>
        <v>380.15461519546875</v>
      </c>
      <c r="AF122" s="349">
        <f t="shared" si="306"/>
        <v>2538.5950931249999</v>
      </c>
      <c r="AG122" s="330"/>
      <c r="AH122" s="349">
        <f>AF122*$AH$7</f>
        <v>2682.9872087780836</v>
      </c>
      <c r="AI122" s="330"/>
      <c r="AJ122" s="349">
        <f t="shared" si="307"/>
        <v>2700</v>
      </c>
      <c r="AQ122" s="342">
        <v>1700</v>
      </c>
      <c r="AR122" s="343" t="s">
        <v>127</v>
      </c>
    </row>
    <row r="123" spans="1:44" ht="24" customHeight="1" x14ac:dyDescent="0.2">
      <c r="A123" s="352"/>
      <c r="B123" s="341"/>
      <c r="C123" s="341" t="s">
        <v>18</v>
      </c>
      <c r="D123" s="327"/>
      <c r="E123" s="688">
        <v>950</v>
      </c>
      <c r="F123" s="343" t="s">
        <v>442</v>
      </c>
      <c r="G123" s="344">
        <v>104.6</v>
      </c>
      <c r="H123" s="330"/>
      <c r="I123" s="351">
        <f>IFERROR($K$7/G123,1)</f>
        <v>1</v>
      </c>
      <c r="J123" s="346" t="s">
        <v>136</v>
      </c>
      <c r="K123" s="347">
        <f t="shared" si="290"/>
        <v>950</v>
      </c>
      <c r="L123" s="330"/>
      <c r="M123" s="348">
        <f t="shared" si="291"/>
        <v>47.5</v>
      </c>
      <c r="N123" s="348">
        <f t="shared" si="292"/>
        <v>85.5</v>
      </c>
      <c r="O123" s="348">
        <f t="shared" si="293"/>
        <v>47.5</v>
      </c>
      <c r="P123" s="349">
        <f t="shared" si="294"/>
        <v>180.5</v>
      </c>
      <c r="Q123" s="330"/>
      <c r="R123" s="350">
        <f t="shared" si="295"/>
        <v>1130.5</v>
      </c>
      <c r="S123" s="350">
        <f t="shared" si="296"/>
        <v>169.29237499999999</v>
      </c>
      <c r="T123" s="349">
        <f t="shared" si="297"/>
        <v>1299.792375</v>
      </c>
      <c r="U123" s="330"/>
      <c r="V123" s="350">
        <f t="shared" si="298"/>
        <v>56.525000000000006</v>
      </c>
      <c r="W123" s="348">
        <f t="shared" si="299"/>
        <v>8.4646187500000014</v>
      </c>
      <c r="X123" s="349">
        <f t="shared" si="300"/>
        <v>64.989618750000005</v>
      </c>
      <c r="Y123" s="330"/>
      <c r="Z123" s="350">
        <f t="shared" si="301"/>
        <v>191.06947912500004</v>
      </c>
      <c r="AA123" s="348">
        <f t="shared" si="302"/>
        <v>28.612654498968755</v>
      </c>
      <c r="AB123" s="349">
        <f t="shared" si="303"/>
        <v>219.68213362396881</v>
      </c>
      <c r="AC123" s="330"/>
      <c r="AD123" s="349">
        <f t="shared" si="304"/>
        <v>1584.4641273739689</v>
      </c>
      <c r="AE123" s="350">
        <f t="shared" si="305"/>
        <v>206.36964824896876</v>
      </c>
      <c r="AF123" s="349">
        <f t="shared" si="306"/>
        <v>1378.0944791250001</v>
      </c>
      <c r="AG123" s="330"/>
      <c r="AH123" s="349">
        <f>AF123*$AH$7</f>
        <v>1456.4787704795312</v>
      </c>
      <c r="AI123" s="330"/>
      <c r="AJ123" s="349">
        <f t="shared" si="307"/>
        <v>1500</v>
      </c>
      <c r="AQ123" s="342">
        <v>850</v>
      </c>
      <c r="AR123" s="343" t="s">
        <v>127</v>
      </c>
    </row>
    <row r="124" spans="1:44" ht="24" customHeight="1" x14ac:dyDescent="0.2">
      <c r="A124" s="352"/>
      <c r="B124" s="341"/>
      <c r="C124" s="341" t="s">
        <v>51</v>
      </c>
      <c r="D124" s="327"/>
      <c r="E124" s="688">
        <v>1750</v>
      </c>
      <c r="F124" s="343" t="s">
        <v>442</v>
      </c>
      <c r="G124" s="344">
        <v>104.6</v>
      </c>
      <c r="H124" s="330"/>
      <c r="I124" s="351">
        <f>IFERROR($K$7/G124,1)</f>
        <v>1</v>
      </c>
      <c r="J124" s="346" t="s">
        <v>136</v>
      </c>
      <c r="K124" s="347">
        <f t="shared" si="290"/>
        <v>1750</v>
      </c>
      <c r="L124" s="330"/>
      <c r="M124" s="348">
        <f t="shared" si="291"/>
        <v>87.5</v>
      </c>
      <c r="N124" s="348">
        <f t="shared" si="292"/>
        <v>157.5</v>
      </c>
      <c r="O124" s="348">
        <f t="shared" si="293"/>
        <v>87.5</v>
      </c>
      <c r="P124" s="349">
        <f t="shared" si="294"/>
        <v>332.5</v>
      </c>
      <c r="Q124" s="330"/>
      <c r="R124" s="350">
        <f t="shared" si="295"/>
        <v>2082.5</v>
      </c>
      <c r="S124" s="350">
        <f t="shared" si="296"/>
        <v>311.854375</v>
      </c>
      <c r="T124" s="349">
        <f t="shared" si="297"/>
        <v>2394.3543749999999</v>
      </c>
      <c r="U124" s="330"/>
      <c r="V124" s="350">
        <f t="shared" si="298"/>
        <v>104.125</v>
      </c>
      <c r="W124" s="348">
        <f t="shared" si="299"/>
        <v>15.59271875</v>
      </c>
      <c r="X124" s="349">
        <f t="shared" si="300"/>
        <v>119.71771875</v>
      </c>
      <c r="Y124" s="330"/>
      <c r="Z124" s="350">
        <f t="shared" si="301"/>
        <v>351.97009312500006</v>
      </c>
      <c r="AA124" s="348">
        <f t="shared" si="302"/>
        <v>52.707521445468757</v>
      </c>
      <c r="AB124" s="349">
        <f t="shared" si="303"/>
        <v>404.67761457046879</v>
      </c>
      <c r="AC124" s="330"/>
      <c r="AD124" s="349">
        <f t="shared" si="304"/>
        <v>2918.7497083204689</v>
      </c>
      <c r="AE124" s="350">
        <f t="shared" si="305"/>
        <v>380.15461519546875</v>
      </c>
      <c r="AF124" s="349">
        <f t="shared" si="306"/>
        <v>2538.5950931249999</v>
      </c>
      <c r="AG124" s="330"/>
      <c r="AH124" s="349">
        <f>AF124*$AH$7</f>
        <v>2682.9872087780836</v>
      </c>
      <c r="AI124" s="330"/>
      <c r="AJ124" s="349">
        <f t="shared" si="307"/>
        <v>2700</v>
      </c>
      <c r="AQ124" s="342">
        <v>1700</v>
      </c>
      <c r="AR124" s="343" t="s">
        <v>127</v>
      </c>
    </row>
    <row r="125" spans="1:44" ht="24" customHeight="1" x14ac:dyDescent="0.2">
      <c r="A125" s="352"/>
      <c r="B125" s="341"/>
      <c r="C125" s="341" t="s">
        <v>19</v>
      </c>
      <c r="D125" s="327"/>
      <c r="E125" s="688">
        <v>1750</v>
      </c>
      <c r="F125" s="343" t="s">
        <v>442</v>
      </c>
      <c r="G125" s="344">
        <v>104.6</v>
      </c>
      <c r="H125" s="330"/>
      <c r="I125" s="351">
        <f>IFERROR($K$7/G125,1)</f>
        <v>1</v>
      </c>
      <c r="J125" s="346" t="s">
        <v>136</v>
      </c>
      <c r="K125" s="347">
        <f t="shared" si="290"/>
        <v>1750</v>
      </c>
      <c r="L125" s="330"/>
      <c r="M125" s="348">
        <f t="shared" si="291"/>
        <v>87.5</v>
      </c>
      <c r="N125" s="348">
        <f t="shared" si="292"/>
        <v>157.5</v>
      </c>
      <c r="O125" s="348">
        <f t="shared" si="293"/>
        <v>87.5</v>
      </c>
      <c r="P125" s="349">
        <f t="shared" si="294"/>
        <v>332.5</v>
      </c>
      <c r="Q125" s="330"/>
      <c r="R125" s="350">
        <f t="shared" si="295"/>
        <v>2082.5</v>
      </c>
      <c r="S125" s="350">
        <f t="shared" si="296"/>
        <v>311.854375</v>
      </c>
      <c r="T125" s="349">
        <f t="shared" si="297"/>
        <v>2394.3543749999999</v>
      </c>
      <c r="U125" s="330"/>
      <c r="V125" s="350">
        <f t="shared" si="298"/>
        <v>104.125</v>
      </c>
      <c r="W125" s="348">
        <f t="shared" si="299"/>
        <v>15.59271875</v>
      </c>
      <c r="X125" s="349">
        <f t="shared" si="300"/>
        <v>119.71771875</v>
      </c>
      <c r="Y125" s="330"/>
      <c r="Z125" s="350">
        <f t="shared" si="301"/>
        <v>351.97009312500006</v>
      </c>
      <c r="AA125" s="348">
        <f t="shared" si="302"/>
        <v>52.707521445468757</v>
      </c>
      <c r="AB125" s="349">
        <f t="shared" si="303"/>
        <v>404.67761457046879</v>
      </c>
      <c r="AC125" s="330"/>
      <c r="AD125" s="349">
        <f t="shared" si="304"/>
        <v>2918.7497083204689</v>
      </c>
      <c r="AE125" s="350">
        <f t="shared" si="305"/>
        <v>380.15461519546875</v>
      </c>
      <c r="AF125" s="349">
        <f t="shared" si="306"/>
        <v>2538.5950931249999</v>
      </c>
      <c r="AG125" s="330"/>
      <c r="AH125" s="349">
        <f>AF125*$AH$7</f>
        <v>2682.9872087780836</v>
      </c>
      <c r="AI125" s="330"/>
      <c r="AJ125" s="349">
        <f t="shared" si="307"/>
        <v>2700</v>
      </c>
      <c r="AQ125" s="342">
        <v>1700</v>
      </c>
      <c r="AR125" s="343" t="s">
        <v>127</v>
      </c>
    </row>
    <row r="126" spans="1:44" ht="24" customHeight="1" x14ac:dyDescent="0.2">
      <c r="A126" s="352"/>
      <c r="B126" s="355"/>
      <c r="C126" s="356" t="s">
        <v>241</v>
      </c>
      <c r="D126" s="357"/>
      <c r="E126" s="358"/>
      <c r="F126" s="357"/>
      <c r="G126" s="357"/>
      <c r="H126" s="359"/>
      <c r="I126" s="357"/>
      <c r="J126" s="360"/>
      <c r="K126" s="361"/>
      <c r="L126" s="359"/>
      <c r="M126" s="362"/>
      <c r="N126" s="362"/>
      <c r="O126" s="362"/>
      <c r="P126" s="363"/>
      <c r="Q126" s="359"/>
      <c r="R126" s="364"/>
      <c r="S126" s="364"/>
      <c r="T126" s="363"/>
      <c r="U126" s="359"/>
      <c r="V126" s="364"/>
      <c r="W126" s="364"/>
      <c r="X126" s="363"/>
      <c r="Y126" s="359"/>
      <c r="Z126" s="364"/>
      <c r="AA126" s="364"/>
      <c r="AB126" s="363"/>
      <c r="AC126" s="359"/>
      <c r="AD126" s="363"/>
      <c r="AE126" s="364"/>
      <c r="AF126" s="365"/>
      <c r="AG126" s="359"/>
      <c r="AH126" s="363"/>
      <c r="AI126" s="359"/>
      <c r="AJ126" s="366"/>
      <c r="AQ126" s="358"/>
      <c r="AR126" s="357"/>
    </row>
    <row r="127" spans="1:44" ht="24" customHeight="1" x14ac:dyDescent="0.2">
      <c r="A127" s="352"/>
      <c r="B127" s="152"/>
      <c r="C127" s="326" t="s">
        <v>240</v>
      </c>
      <c r="D127" s="327"/>
      <c r="E127" s="328"/>
      <c r="F127" s="329"/>
      <c r="G127" s="327"/>
      <c r="H127" s="330"/>
      <c r="I127" s="327"/>
      <c r="J127" s="331"/>
      <c r="K127" s="332"/>
      <c r="L127" s="330"/>
      <c r="M127" s="333"/>
      <c r="N127" s="327"/>
      <c r="O127" s="327"/>
      <c r="P127" s="334"/>
      <c r="Q127" s="330"/>
      <c r="R127" s="335"/>
      <c r="S127" s="336"/>
      <c r="T127" s="337"/>
      <c r="U127" s="330"/>
      <c r="V127" s="335"/>
      <c r="W127" s="336"/>
      <c r="X127" s="337"/>
      <c r="Y127" s="330"/>
      <c r="Z127" s="335"/>
      <c r="AA127" s="336"/>
      <c r="AB127" s="337"/>
      <c r="AC127" s="330"/>
      <c r="AD127" s="335"/>
      <c r="AE127" s="336"/>
      <c r="AF127" s="338"/>
      <c r="AG127" s="330"/>
      <c r="AH127" s="339"/>
      <c r="AI127" s="330"/>
      <c r="AJ127" s="339"/>
      <c r="AQ127" s="328"/>
      <c r="AR127" s="329"/>
    </row>
    <row r="128" spans="1:44" ht="24" customHeight="1" x14ac:dyDescent="0.2">
      <c r="A128" s="352"/>
      <c r="B128" s="152"/>
      <c r="C128" s="326"/>
      <c r="D128" s="327"/>
      <c r="E128" s="328"/>
      <c r="F128" s="340"/>
      <c r="G128" s="327"/>
      <c r="H128" s="330"/>
      <c r="I128" s="327"/>
      <c r="J128" s="331"/>
      <c r="K128" s="332"/>
      <c r="L128" s="330"/>
      <c r="M128" s="333"/>
      <c r="N128" s="331"/>
      <c r="O128" s="331"/>
      <c r="P128" s="376"/>
      <c r="Q128" s="330"/>
      <c r="R128" s="335"/>
      <c r="S128" s="336"/>
      <c r="T128" s="376"/>
      <c r="U128" s="330"/>
      <c r="V128" s="335"/>
      <c r="W128" s="331"/>
      <c r="X128" s="376"/>
      <c r="Y128" s="330"/>
      <c r="Z128" s="335"/>
      <c r="AA128" s="331"/>
      <c r="AB128" s="376"/>
      <c r="AC128" s="330"/>
      <c r="AD128" s="377"/>
      <c r="AE128" s="336"/>
      <c r="AF128" s="376"/>
      <c r="AG128" s="330"/>
      <c r="AH128" s="378"/>
      <c r="AI128" s="330"/>
      <c r="AJ128" s="378"/>
      <c r="AQ128" s="328"/>
      <c r="AR128" s="340"/>
    </row>
    <row r="129" spans="1:44" ht="24" customHeight="1" x14ac:dyDescent="0.2">
      <c r="A129" s="352" t="s">
        <v>393</v>
      </c>
      <c r="B129" s="341">
        <v>2401</v>
      </c>
      <c r="C129" s="467" t="s">
        <v>383</v>
      </c>
      <c r="D129" s="327"/>
      <c r="E129" s="688">
        <v>1650</v>
      </c>
      <c r="F129" s="343" t="s">
        <v>442</v>
      </c>
      <c r="G129" s="344">
        <v>104.6</v>
      </c>
      <c r="H129" s="330"/>
      <c r="I129" s="345">
        <f>IFERROR($K$7/G129,1)</f>
        <v>1</v>
      </c>
      <c r="J129" s="346" t="s">
        <v>136</v>
      </c>
      <c r="K129" s="347">
        <f t="shared" ref="K129:K130" si="308">E129*I129</f>
        <v>1650</v>
      </c>
      <c r="L129" s="330"/>
      <c r="M129" s="348">
        <f t="shared" ref="M129:M130" si="309">$K129*$P$5</f>
        <v>82.5</v>
      </c>
      <c r="N129" s="348">
        <f t="shared" ref="N129:N130" si="310">$K129*$P$6</f>
        <v>148.5</v>
      </c>
      <c r="O129" s="348">
        <f t="shared" ref="O129:O130" si="311">$K129*$P$7</f>
        <v>82.5</v>
      </c>
      <c r="P129" s="349">
        <f t="shared" ref="P129:P130" si="312">O129+M129+N129</f>
        <v>313.5</v>
      </c>
      <c r="Q129" s="330"/>
      <c r="R129" s="350">
        <f t="shared" ref="R129:R130" si="313">+K129+P129</f>
        <v>1963.5</v>
      </c>
      <c r="S129" s="350">
        <f t="shared" ref="S129:S130" si="314">$R129*$T$7</f>
        <v>294.03412499999996</v>
      </c>
      <c r="T129" s="349">
        <f t="shared" ref="T129:T130" si="315">S129+R129</f>
        <v>2257.5341250000001</v>
      </c>
      <c r="U129" s="330"/>
      <c r="V129" s="350">
        <f t="shared" ref="V129:V130" si="316">R129*$X$7</f>
        <v>98.175000000000011</v>
      </c>
      <c r="W129" s="348">
        <f t="shared" ref="W129:W130" si="317">$V129*$T$7</f>
        <v>14.701706250000001</v>
      </c>
      <c r="X129" s="349">
        <f t="shared" ref="X129:X130" si="318">W129+V129</f>
        <v>112.87670625000001</v>
      </c>
      <c r="Y129" s="330"/>
      <c r="Z129" s="350">
        <f t="shared" ref="Z129:Z130" si="319">(T129+X129)*$AB$7</f>
        <v>331.85751637500005</v>
      </c>
      <c r="AA129" s="348">
        <f t="shared" ref="AA129:AA130" si="320">$Z129*$T$7</f>
        <v>49.695663077156254</v>
      </c>
      <c r="AB129" s="349">
        <f t="shared" ref="AB129:AB130" si="321">AA129+Z129</f>
        <v>381.55317945215631</v>
      </c>
      <c r="AC129" s="330"/>
      <c r="AD129" s="349">
        <f t="shared" ref="AD129:AD130" si="322">AB129+X129+T129</f>
        <v>2751.9640107021564</v>
      </c>
      <c r="AE129" s="350">
        <f t="shared" ref="AE129:AE130" si="323">AA129+W129+S129</f>
        <v>358.4314943271562</v>
      </c>
      <c r="AF129" s="349">
        <f t="shared" ref="AF129:AF130" si="324">AD129-AE129</f>
        <v>2393.5325163750003</v>
      </c>
      <c r="AG129" s="330"/>
      <c r="AH129" s="349">
        <f>AF129*$AH$7</f>
        <v>2529.6736539907652</v>
      </c>
      <c r="AI129" s="330"/>
      <c r="AJ129" s="349">
        <f t="shared" ref="AJ129:AJ130" si="325">ROUNDUP(AH129,-2)</f>
        <v>2600</v>
      </c>
      <c r="AQ129" s="342">
        <v>1600</v>
      </c>
      <c r="AR129" s="620" t="s">
        <v>384</v>
      </c>
    </row>
    <row r="130" spans="1:44" ht="24" customHeight="1" x14ac:dyDescent="0.2">
      <c r="A130" s="352" t="s">
        <v>394</v>
      </c>
      <c r="B130" s="621">
        <v>2402</v>
      </c>
      <c r="C130" s="467" t="s">
        <v>386</v>
      </c>
      <c r="D130" s="327"/>
      <c r="E130" s="688">
        <v>1000</v>
      </c>
      <c r="F130" s="343" t="s">
        <v>442</v>
      </c>
      <c r="G130" s="344">
        <v>104.6</v>
      </c>
      <c r="H130" s="330"/>
      <c r="I130" s="351">
        <f>IFERROR($K$7/G130,1)</f>
        <v>1</v>
      </c>
      <c r="J130" s="346" t="s">
        <v>136</v>
      </c>
      <c r="K130" s="347">
        <f t="shared" si="308"/>
        <v>1000</v>
      </c>
      <c r="L130" s="330"/>
      <c r="M130" s="348">
        <f t="shared" si="309"/>
        <v>50</v>
      </c>
      <c r="N130" s="348">
        <f t="shared" si="310"/>
        <v>90</v>
      </c>
      <c r="O130" s="348">
        <f t="shared" si="311"/>
        <v>50</v>
      </c>
      <c r="P130" s="349">
        <f t="shared" si="312"/>
        <v>190</v>
      </c>
      <c r="Q130" s="330"/>
      <c r="R130" s="350">
        <f t="shared" si="313"/>
        <v>1190</v>
      </c>
      <c r="S130" s="350">
        <f t="shared" si="314"/>
        <v>178.20249999999999</v>
      </c>
      <c r="T130" s="349">
        <f t="shared" si="315"/>
        <v>1368.2024999999999</v>
      </c>
      <c r="U130" s="330"/>
      <c r="V130" s="350">
        <f t="shared" si="316"/>
        <v>59.5</v>
      </c>
      <c r="W130" s="348">
        <f t="shared" si="317"/>
        <v>8.910124999999999</v>
      </c>
      <c r="X130" s="349">
        <f t="shared" si="318"/>
        <v>68.410124999999994</v>
      </c>
      <c r="Y130" s="330"/>
      <c r="Z130" s="350">
        <f t="shared" si="319"/>
        <v>201.12576749999999</v>
      </c>
      <c r="AA130" s="348">
        <f t="shared" si="320"/>
        <v>30.118583683124999</v>
      </c>
      <c r="AB130" s="349">
        <f t="shared" si="321"/>
        <v>231.24435118312499</v>
      </c>
      <c r="AC130" s="330"/>
      <c r="AD130" s="349">
        <f t="shared" si="322"/>
        <v>1667.856976183125</v>
      </c>
      <c r="AE130" s="350">
        <f t="shared" si="323"/>
        <v>217.23120868312498</v>
      </c>
      <c r="AF130" s="349">
        <f t="shared" si="324"/>
        <v>1450.6257674999999</v>
      </c>
      <c r="AG130" s="330"/>
      <c r="AH130" s="349">
        <f>AF130*$AH$7</f>
        <v>1533.1355478731907</v>
      </c>
      <c r="AI130" s="330"/>
      <c r="AJ130" s="349">
        <f t="shared" si="325"/>
        <v>1600</v>
      </c>
      <c r="AQ130" s="342">
        <f>AQ20-AQ129</f>
        <v>-1600</v>
      </c>
      <c r="AR130" s="343" t="s">
        <v>127</v>
      </c>
    </row>
    <row r="131" spans="1:44" ht="24" customHeight="1" x14ac:dyDescent="0.2">
      <c r="A131" s="352"/>
      <c r="B131" s="355"/>
      <c r="C131" s="356" t="s">
        <v>241</v>
      </c>
      <c r="D131" s="357"/>
      <c r="E131" s="358"/>
      <c r="F131" s="357"/>
      <c r="G131" s="357"/>
      <c r="H131" s="359"/>
      <c r="I131" s="357"/>
      <c r="J131" s="360"/>
      <c r="K131" s="361"/>
      <c r="L131" s="359"/>
      <c r="M131" s="362"/>
      <c r="N131" s="362"/>
      <c r="O131" s="362"/>
      <c r="P131" s="363"/>
      <c r="Q131" s="359"/>
      <c r="R131" s="364"/>
      <c r="S131" s="364"/>
      <c r="T131" s="363"/>
      <c r="U131" s="359"/>
      <c r="V131" s="364"/>
      <c r="W131" s="364"/>
      <c r="X131" s="363"/>
      <c r="Y131" s="359"/>
      <c r="Z131" s="364"/>
      <c r="AA131" s="364"/>
      <c r="AB131" s="363"/>
      <c r="AC131" s="359"/>
      <c r="AD131" s="363"/>
      <c r="AE131" s="364"/>
      <c r="AF131" s="365"/>
      <c r="AG131" s="359"/>
      <c r="AH131" s="363"/>
      <c r="AI131" s="359"/>
      <c r="AJ131" s="366"/>
    </row>
    <row r="132" spans="1:44" ht="24" customHeight="1" x14ac:dyDescent="0.2">
      <c r="A132" s="306" t="s">
        <v>256</v>
      </c>
      <c r="B132" s="307"/>
      <c r="C132" s="308"/>
      <c r="D132" s="309"/>
      <c r="E132" s="367"/>
      <c r="F132" s="368"/>
      <c r="G132" s="368"/>
      <c r="H132" s="311"/>
      <c r="I132" s="368"/>
      <c r="J132" s="369"/>
      <c r="K132" s="370"/>
      <c r="L132" s="311"/>
      <c r="M132" s="314"/>
      <c r="N132" s="314"/>
      <c r="O132" s="314"/>
      <c r="P132" s="315"/>
      <c r="Q132" s="311"/>
      <c r="R132" s="316"/>
      <c r="S132" s="317"/>
      <c r="T132" s="317"/>
      <c r="U132" s="311"/>
      <c r="V132" s="318"/>
      <c r="W132" s="319"/>
      <c r="X132" s="320"/>
      <c r="Y132" s="311"/>
      <c r="Z132" s="321"/>
      <c r="AA132" s="319"/>
      <c r="AB132" s="320"/>
      <c r="AC132" s="311"/>
      <c r="AD132" s="322"/>
      <c r="AE132" s="319"/>
      <c r="AF132" s="317"/>
      <c r="AG132" s="311"/>
      <c r="AH132" s="323"/>
      <c r="AI132" s="311"/>
      <c r="AJ132" s="324"/>
    </row>
    <row r="133" spans="1:44" ht="28.5" customHeight="1" x14ac:dyDescent="0.2">
      <c r="A133" s="379"/>
      <c r="B133" s="380"/>
      <c r="C133" s="381"/>
      <c r="D133" s="382"/>
      <c r="E133" s="383"/>
      <c r="F133" s="384"/>
      <c r="G133" s="384"/>
      <c r="H133" s="277"/>
      <c r="I133" s="385"/>
      <c r="J133" s="386"/>
      <c r="K133" s="387"/>
      <c r="L133" s="277"/>
      <c r="M133" s="388"/>
      <c r="N133" s="388"/>
      <c r="O133" s="388"/>
      <c r="P133" s="389"/>
      <c r="Q133" s="277"/>
      <c r="R133" s="390"/>
      <c r="S133" s="391"/>
      <c r="T133" s="391"/>
      <c r="U133" s="277"/>
      <c r="V133" s="392"/>
      <c r="W133" s="393"/>
      <c r="X133" s="394"/>
      <c r="Y133" s="277"/>
      <c r="Z133" s="395"/>
      <c r="AA133" s="393"/>
      <c r="AB133" s="394"/>
      <c r="AC133" s="277"/>
      <c r="AD133" s="396"/>
      <c r="AE133" s="393"/>
      <c r="AF133" s="391"/>
      <c r="AG133" s="277"/>
      <c r="AH133" s="397"/>
      <c r="AI133" s="277"/>
      <c r="AJ133" s="397"/>
    </row>
    <row r="134" spans="1:44" ht="24" customHeight="1" x14ac:dyDescent="0.2">
      <c r="B134" s="398"/>
      <c r="C134" s="399" t="s">
        <v>145</v>
      </c>
      <c r="D134" s="400"/>
      <c r="E134" s="342">
        <v>4100</v>
      </c>
      <c r="F134" s="401" t="s">
        <v>146</v>
      </c>
      <c r="G134" s="402">
        <v>95</v>
      </c>
      <c r="S134" s="405"/>
    </row>
    <row r="135" spans="1:44" ht="24" customHeight="1" x14ac:dyDescent="0.2">
      <c r="C135" s="406" t="s">
        <v>4</v>
      </c>
      <c r="D135" s="407"/>
      <c r="E135" s="408"/>
      <c r="F135" s="407"/>
      <c r="G135" s="409"/>
      <c r="S135" s="405"/>
    </row>
    <row r="136" spans="1:44" ht="24" customHeight="1" x14ac:dyDescent="0.2">
      <c r="C136" s="410" t="s">
        <v>147</v>
      </c>
      <c r="D136" s="405"/>
      <c r="E136" s="411">
        <f>AVERAGE(E137:E141)</f>
        <v>1837.5387123064381</v>
      </c>
      <c r="F136" s="405"/>
      <c r="G136" s="274"/>
      <c r="S136" s="405"/>
    </row>
    <row r="137" spans="1:44" ht="24" customHeight="1" x14ac:dyDescent="0.2">
      <c r="C137" s="412">
        <v>66</v>
      </c>
      <c r="D137" s="413" t="s">
        <v>148</v>
      </c>
      <c r="E137" s="342">
        <v>1918.9486552567234</v>
      </c>
      <c r="F137" s="343" t="s">
        <v>127</v>
      </c>
      <c r="G137" s="344">
        <v>78.099999999999994</v>
      </c>
      <c r="S137" s="405"/>
    </row>
    <row r="138" spans="1:44" ht="24" customHeight="1" x14ac:dyDescent="0.2">
      <c r="C138" s="412">
        <v>99</v>
      </c>
      <c r="D138" s="413" t="s">
        <v>148</v>
      </c>
      <c r="E138" s="342">
        <v>1843.3537082314585</v>
      </c>
      <c r="F138" s="343" t="s">
        <v>127</v>
      </c>
      <c r="G138" s="344">
        <v>78.099999999999994</v>
      </c>
    </row>
    <row r="139" spans="1:44" ht="24" customHeight="1" x14ac:dyDescent="0.2">
      <c r="C139" s="412">
        <v>132</v>
      </c>
      <c r="D139" s="413" t="s">
        <v>148</v>
      </c>
      <c r="E139" s="342">
        <v>1860.7986960065198</v>
      </c>
      <c r="F139" s="343" t="s">
        <v>127</v>
      </c>
      <c r="G139" s="344">
        <v>78.099999999999994</v>
      </c>
    </row>
    <row r="140" spans="1:44" ht="24" customHeight="1" x14ac:dyDescent="0.2">
      <c r="C140" s="412">
        <v>165</v>
      </c>
      <c r="D140" s="413" t="s">
        <v>148</v>
      </c>
      <c r="E140" s="342">
        <v>1844.5167074164626</v>
      </c>
      <c r="F140" s="343" t="s">
        <v>127</v>
      </c>
      <c r="G140" s="344">
        <v>78.099999999999994</v>
      </c>
    </row>
    <row r="141" spans="1:44" ht="24" customHeight="1" x14ac:dyDescent="0.2">
      <c r="C141" s="414">
        <v>198</v>
      </c>
      <c r="D141" s="415" t="s">
        <v>148</v>
      </c>
      <c r="E141" s="342">
        <v>1720.0757946210267</v>
      </c>
      <c r="F141" s="401" t="s">
        <v>127</v>
      </c>
      <c r="G141" s="402">
        <v>78.099999999999994</v>
      </c>
    </row>
    <row r="142" spans="1:44" ht="24" customHeight="1" x14ac:dyDescent="0.2">
      <c r="B142" s="398"/>
      <c r="C142" s="622" t="s">
        <v>395</v>
      </c>
      <c r="D142" s="623"/>
      <c r="E142" s="342">
        <v>1734</v>
      </c>
      <c r="F142" s="401" t="s">
        <v>384</v>
      </c>
      <c r="G142" s="402">
        <v>95.4</v>
      </c>
    </row>
    <row r="144" spans="1:44" ht="24" customHeight="1" x14ac:dyDescent="0.2">
      <c r="C144" s="634" t="s">
        <v>414</v>
      </c>
      <c r="D144" s="635"/>
      <c r="E144" s="633" t="s">
        <v>398</v>
      </c>
      <c r="F144" s="633" t="s">
        <v>399</v>
      </c>
      <c r="G144" s="633" t="s">
        <v>400</v>
      </c>
      <c r="H144" s="636"/>
      <c r="I144" s="638"/>
      <c r="J144" s="638"/>
    </row>
    <row r="145" spans="3:10" ht="24" customHeight="1" x14ac:dyDescent="0.2">
      <c r="C145" s="624" t="s">
        <v>397</v>
      </c>
      <c r="D145" s="625"/>
      <c r="E145" s="630">
        <v>14</v>
      </c>
      <c r="F145" s="630">
        <v>8</v>
      </c>
      <c r="G145" s="631">
        <f>+E145+F145</f>
        <v>22</v>
      </c>
      <c r="H145" s="637"/>
      <c r="I145" s="639" t="s">
        <v>29</v>
      </c>
      <c r="J145" s="640">
        <v>95.7</v>
      </c>
    </row>
    <row r="146" spans="3:10" ht="24" customHeight="1" x14ac:dyDescent="0.2">
      <c r="C146" s="624" t="s">
        <v>401</v>
      </c>
      <c r="D146" s="625"/>
      <c r="E146" s="342">
        <v>19</v>
      </c>
      <c r="F146" s="342">
        <v>8</v>
      </c>
      <c r="G146" s="627">
        <f t="shared" ref="G146:G148" si="326">+E146+F146</f>
        <v>27</v>
      </c>
      <c r="H146" s="637"/>
      <c r="I146" s="639" t="s">
        <v>29</v>
      </c>
      <c r="J146" s="640">
        <v>95.7</v>
      </c>
    </row>
    <row r="147" spans="3:10" ht="24" customHeight="1" x14ac:dyDescent="0.2">
      <c r="C147" s="624" t="s">
        <v>420</v>
      </c>
      <c r="D147" s="625"/>
      <c r="E147" s="342">
        <v>50</v>
      </c>
      <c r="F147" s="342">
        <v>8</v>
      </c>
      <c r="G147" s="627">
        <f t="shared" si="326"/>
        <v>58</v>
      </c>
      <c r="H147" s="637"/>
      <c r="I147" s="639" t="s">
        <v>29</v>
      </c>
      <c r="J147" s="640">
        <v>95.7</v>
      </c>
    </row>
    <row r="148" spans="3:10" ht="24" customHeight="1" x14ac:dyDescent="0.2">
      <c r="C148" s="624" t="s">
        <v>402</v>
      </c>
      <c r="D148" s="625"/>
      <c r="E148" s="628">
        <v>65</v>
      </c>
      <c r="F148" s="628">
        <v>17</v>
      </c>
      <c r="G148" s="629">
        <f t="shared" si="326"/>
        <v>82</v>
      </c>
      <c r="H148" s="637"/>
      <c r="I148" s="639" t="s">
        <v>29</v>
      </c>
      <c r="J148" s="640">
        <v>95.7</v>
      </c>
    </row>
    <row r="149" spans="3:10" ht="24" customHeight="1" x14ac:dyDescent="0.2">
      <c r="C149" s="654" t="s">
        <v>404</v>
      </c>
      <c r="D149" s="655"/>
      <c r="E149" s="655"/>
      <c r="F149" s="655"/>
      <c r="G149" s="661">
        <f>AVERAGE(G145:G148)</f>
        <v>47.25</v>
      </c>
      <c r="H149" s="637"/>
      <c r="I149" s="649" t="s">
        <v>29</v>
      </c>
      <c r="J149" s="650">
        <v>95.7</v>
      </c>
    </row>
    <row r="150" spans="3:10" ht="24" customHeight="1" x14ac:dyDescent="0.2">
      <c r="C150" s="622" t="s">
        <v>403</v>
      </c>
      <c r="D150" s="623"/>
      <c r="E150" s="342">
        <v>90</v>
      </c>
      <c r="F150" s="342">
        <v>8</v>
      </c>
      <c r="G150" s="662">
        <f>+E150+F150</f>
        <v>98</v>
      </c>
      <c r="H150" s="656"/>
      <c r="I150" s="639" t="s">
        <v>29</v>
      </c>
      <c r="J150" s="640">
        <v>95.7</v>
      </c>
    </row>
    <row r="151" spans="3:10" ht="24" customHeight="1" x14ac:dyDescent="0.2">
      <c r="C151" s="642" t="s">
        <v>426</v>
      </c>
      <c r="D151" s="644"/>
      <c r="E151" s="644"/>
      <c r="F151" s="644"/>
      <c r="G151" s="645"/>
      <c r="H151" s="664"/>
      <c r="I151" s="95"/>
      <c r="J151" s="96"/>
    </row>
    <row r="152" spans="3:10" ht="24" customHeight="1" x14ac:dyDescent="0.2">
      <c r="C152" s="624"/>
      <c r="D152" s="643" t="s">
        <v>410</v>
      </c>
      <c r="E152" s="651">
        <v>1</v>
      </c>
      <c r="F152" s="644" t="s">
        <v>411</v>
      </c>
      <c r="G152" s="645"/>
      <c r="H152" s="665"/>
      <c r="I152" s="644"/>
      <c r="J152" s="645"/>
    </row>
    <row r="153" spans="3:10" ht="24" customHeight="1" x14ac:dyDescent="0.2">
      <c r="C153" s="642"/>
      <c r="D153" s="643" t="s">
        <v>412</v>
      </c>
      <c r="E153" s="651">
        <v>2</v>
      </c>
      <c r="F153" s="644" t="s">
        <v>413</v>
      </c>
      <c r="G153" s="645"/>
      <c r="H153" s="665"/>
      <c r="I153" s="644"/>
      <c r="J153" s="645"/>
    </row>
    <row r="154" spans="3:10" ht="24" customHeight="1" x14ac:dyDescent="0.2">
      <c r="C154" s="657" t="s">
        <v>438</v>
      </c>
      <c r="D154" s="667" t="s">
        <v>415</v>
      </c>
      <c r="E154" s="668" t="s">
        <v>416</v>
      </c>
      <c r="F154" s="667" t="s">
        <v>417</v>
      </c>
      <c r="G154" s="667" t="s">
        <v>418</v>
      </c>
      <c r="H154" s="665"/>
      <c r="I154" s="644"/>
      <c r="J154" s="645"/>
    </row>
    <row r="155" spans="3:10" ht="24" customHeight="1" x14ac:dyDescent="0.2">
      <c r="C155" s="632" t="s">
        <v>404</v>
      </c>
      <c r="D155" s="662">
        <f>G149</f>
        <v>47.25</v>
      </c>
      <c r="E155" s="660">
        <v>1</v>
      </c>
      <c r="F155" s="660">
        <v>2</v>
      </c>
      <c r="G155" s="659">
        <f>D155*E155*F155</f>
        <v>94.5</v>
      </c>
      <c r="H155" s="665" t="s">
        <v>419</v>
      </c>
      <c r="I155" s="644"/>
      <c r="J155" s="645"/>
    </row>
    <row r="156" spans="3:10" ht="24" customHeight="1" x14ac:dyDescent="0.2">
      <c r="C156" s="626" t="s">
        <v>403</v>
      </c>
      <c r="D156" s="663">
        <f>G150</f>
        <v>98</v>
      </c>
      <c r="E156" s="660">
        <v>1</v>
      </c>
      <c r="F156" s="660">
        <v>2</v>
      </c>
      <c r="G156" s="658">
        <f>D156*E156*F156</f>
        <v>196</v>
      </c>
      <c r="H156" s="665" t="s">
        <v>419</v>
      </c>
      <c r="I156" s="644"/>
      <c r="J156" s="645"/>
    </row>
    <row r="157" spans="3:10" ht="24" customHeight="1" x14ac:dyDescent="0.2">
      <c r="C157" s="641"/>
      <c r="D157" s="652" t="s">
        <v>407</v>
      </c>
      <c r="E157" s="95" t="s">
        <v>408</v>
      </c>
      <c r="F157" s="95"/>
      <c r="G157" s="96"/>
      <c r="H157" s="665"/>
      <c r="I157" s="644"/>
      <c r="J157" s="645"/>
    </row>
    <row r="158" spans="3:10" ht="24" customHeight="1" x14ac:dyDescent="0.2">
      <c r="C158" s="646"/>
      <c r="D158" s="653" t="s">
        <v>405</v>
      </c>
      <c r="E158" s="647" t="s">
        <v>406</v>
      </c>
      <c r="F158" s="647"/>
      <c r="G158" s="648"/>
      <c r="H158" s="666"/>
      <c r="I158" s="647"/>
      <c r="J158" s="648"/>
    </row>
  </sheetData>
  <sheetProtection selectLockedCells="1" selectUnlockedCells="1"/>
  <mergeCells count="1">
    <mergeCell ref="B5:C7"/>
  </mergeCells>
  <conditionalFormatting sqref="T5:T6">
    <cfRule type="expression" dxfId="18" priority="3" stopIfTrue="1">
      <formula>#REF!</formula>
    </cfRule>
  </conditionalFormatting>
  <conditionalFormatting sqref="X7">
    <cfRule type="expression" dxfId="17" priority="2" stopIfTrue="1">
      <formula>#REF!</formula>
    </cfRule>
  </conditionalFormatting>
  <conditionalFormatting sqref="AB7">
    <cfRule type="expression" dxfId="16" priority="1" stopIfTrue="1">
      <formula>#REF!</formula>
    </cfRule>
  </conditionalFormatting>
  <dataValidations disablePrompts="1" count="2">
    <dataValidation allowBlank="1" sqref="K5"/>
    <dataValidation allowBlank="1" showInputMessage="1" sqref="AB7 T5:T6 X7"/>
  </dataValidations>
  <pageMargins left="0.7" right="0.7" top="0.37" bottom="0.18" header="0.3" footer="0.3"/>
  <pageSetup paperSize="122" scale="20" orientation="portrait" r:id="rId1"/>
  <ignoredErrors>
    <ignoredError sqref="B57" numberStoredAsText="1"/>
  </ignoredErrors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111"/>
  <sheetViews>
    <sheetView showGridLines="0" topLeftCell="A91" workbookViewId="0">
      <selection activeCell="D14" sqref="D14:D111"/>
    </sheetView>
  </sheetViews>
  <sheetFormatPr baseColWidth="10" defaultRowHeight="21" customHeight="1" x14ac:dyDescent="0.2"/>
  <cols>
    <col min="1" max="1" width="11.42578125" style="163"/>
    <col min="2" max="2" width="18.28515625" style="163" customWidth="1"/>
    <col min="3" max="3" width="9.140625" style="163" bestFit="1" customWidth="1"/>
    <col min="4" max="4" width="63.42578125" style="163" customWidth="1"/>
    <col min="5" max="5" width="7.5703125" style="163" customWidth="1"/>
    <col min="6" max="258" width="11.42578125" style="163"/>
    <col min="259" max="259" width="18.28515625" style="163" customWidth="1"/>
    <col min="260" max="260" width="47.85546875" style="163" customWidth="1"/>
    <col min="261" max="261" width="14.85546875" style="163" customWidth="1"/>
    <col min="262" max="514" width="11.42578125" style="163"/>
    <col min="515" max="515" width="18.28515625" style="163" customWidth="1"/>
    <col min="516" max="516" width="47.85546875" style="163" customWidth="1"/>
    <col min="517" max="517" width="14.85546875" style="163" customWidth="1"/>
    <col min="518" max="770" width="11.42578125" style="163"/>
    <col min="771" max="771" width="18.28515625" style="163" customWidth="1"/>
    <col min="772" max="772" width="47.85546875" style="163" customWidth="1"/>
    <col min="773" max="773" width="14.85546875" style="163" customWidth="1"/>
    <col min="774" max="1026" width="11.42578125" style="163"/>
    <col min="1027" max="1027" width="18.28515625" style="163" customWidth="1"/>
    <col min="1028" max="1028" width="47.85546875" style="163" customWidth="1"/>
    <col min="1029" max="1029" width="14.85546875" style="163" customWidth="1"/>
    <col min="1030" max="1282" width="11.42578125" style="163"/>
    <col min="1283" max="1283" width="18.28515625" style="163" customWidth="1"/>
    <col min="1284" max="1284" width="47.85546875" style="163" customWidth="1"/>
    <col min="1285" max="1285" width="14.85546875" style="163" customWidth="1"/>
    <col min="1286" max="1538" width="11.42578125" style="163"/>
    <col min="1539" max="1539" width="18.28515625" style="163" customWidth="1"/>
    <col min="1540" max="1540" width="47.85546875" style="163" customWidth="1"/>
    <col min="1541" max="1541" width="14.85546875" style="163" customWidth="1"/>
    <col min="1542" max="1794" width="11.42578125" style="163"/>
    <col min="1795" max="1795" width="18.28515625" style="163" customWidth="1"/>
    <col min="1796" max="1796" width="47.85546875" style="163" customWidth="1"/>
    <col min="1797" max="1797" width="14.85546875" style="163" customWidth="1"/>
    <col min="1798" max="2050" width="11.42578125" style="163"/>
    <col min="2051" max="2051" width="18.28515625" style="163" customWidth="1"/>
    <col min="2052" max="2052" width="47.85546875" style="163" customWidth="1"/>
    <col min="2053" max="2053" width="14.85546875" style="163" customWidth="1"/>
    <col min="2054" max="2306" width="11.42578125" style="163"/>
    <col min="2307" max="2307" width="18.28515625" style="163" customWidth="1"/>
    <col min="2308" max="2308" width="47.85546875" style="163" customWidth="1"/>
    <col min="2309" max="2309" width="14.85546875" style="163" customWidth="1"/>
    <col min="2310" max="2562" width="11.42578125" style="163"/>
    <col min="2563" max="2563" width="18.28515625" style="163" customWidth="1"/>
    <col min="2564" max="2564" width="47.85546875" style="163" customWidth="1"/>
    <col min="2565" max="2565" width="14.85546875" style="163" customWidth="1"/>
    <col min="2566" max="2818" width="11.42578125" style="163"/>
    <col min="2819" max="2819" width="18.28515625" style="163" customWidth="1"/>
    <col min="2820" max="2820" width="47.85546875" style="163" customWidth="1"/>
    <col min="2821" max="2821" width="14.85546875" style="163" customWidth="1"/>
    <col min="2822" max="3074" width="11.42578125" style="163"/>
    <col min="3075" max="3075" width="18.28515625" style="163" customWidth="1"/>
    <col min="3076" max="3076" width="47.85546875" style="163" customWidth="1"/>
    <col min="3077" max="3077" width="14.85546875" style="163" customWidth="1"/>
    <col min="3078" max="3330" width="11.42578125" style="163"/>
    <col min="3331" max="3331" width="18.28515625" style="163" customWidth="1"/>
    <col min="3332" max="3332" width="47.85546875" style="163" customWidth="1"/>
    <col min="3333" max="3333" width="14.85546875" style="163" customWidth="1"/>
    <col min="3334" max="3586" width="11.42578125" style="163"/>
    <col min="3587" max="3587" width="18.28515625" style="163" customWidth="1"/>
    <col min="3588" max="3588" width="47.85546875" style="163" customWidth="1"/>
    <col min="3589" max="3589" width="14.85546875" style="163" customWidth="1"/>
    <col min="3590" max="3842" width="11.42578125" style="163"/>
    <col min="3843" max="3843" width="18.28515625" style="163" customWidth="1"/>
    <col min="3844" max="3844" width="47.85546875" style="163" customWidth="1"/>
    <col min="3845" max="3845" width="14.85546875" style="163" customWidth="1"/>
    <col min="3846" max="4098" width="11.42578125" style="163"/>
    <col min="4099" max="4099" width="18.28515625" style="163" customWidth="1"/>
    <col min="4100" max="4100" width="47.85546875" style="163" customWidth="1"/>
    <col min="4101" max="4101" width="14.85546875" style="163" customWidth="1"/>
    <col min="4102" max="4354" width="11.42578125" style="163"/>
    <col min="4355" max="4355" width="18.28515625" style="163" customWidth="1"/>
    <col min="4356" max="4356" width="47.85546875" style="163" customWidth="1"/>
    <col min="4357" max="4357" width="14.85546875" style="163" customWidth="1"/>
    <col min="4358" max="4610" width="11.42578125" style="163"/>
    <col min="4611" max="4611" width="18.28515625" style="163" customWidth="1"/>
    <col min="4612" max="4612" width="47.85546875" style="163" customWidth="1"/>
    <col min="4613" max="4613" width="14.85546875" style="163" customWidth="1"/>
    <col min="4614" max="4866" width="11.42578125" style="163"/>
    <col min="4867" max="4867" width="18.28515625" style="163" customWidth="1"/>
    <col min="4868" max="4868" width="47.85546875" style="163" customWidth="1"/>
    <col min="4869" max="4869" width="14.85546875" style="163" customWidth="1"/>
    <col min="4870" max="5122" width="11.42578125" style="163"/>
    <col min="5123" max="5123" width="18.28515625" style="163" customWidth="1"/>
    <col min="5124" max="5124" width="47.85546875" style="163" customWidth="1"/>
    <col min="5125" max="5125" width="14.85546875" style="163" customWidth="1"/>
    <col min="5126" max="5378" width="11.42578125" style="163"/>
    <col min="5379" max="5379" width="18.28515625" style="163" customWidth="1"/>
    <col min="5380" max="5380" width="47.85546875" style="163" customWidth="1"/>
    <col min="5381" max="5381" width="14.85546875" style="163" customWidth="1"/>
    <col min="5382" max="5634" width="11.42578125" style="163"/>
    <col min="5635" max="5635" width="18.28515625" style="163" customWidth="1"/>
    <col min="5636" max="5636" width="47.85546875" style="163" customWidth="1"/>
    <col min="5637" max="5637" width="14.85546875" style="163" customWidth="1"/>
    <col min="5638" max="5890" width="11.42578125" style="163"/>
    <col min="5891" max="5891" width="18.28515625" style="163" customWidth="1"/>
    <col min="5892" max="5892" width="47.85546875" style="163" customWidth="1"/>
    <col min="5893" max="5893" width="14.85546875" style="163" customWidth="1"/>
    <col min="5894" max="6146" width="11.42578125" style="163"/>
    <col min="6147" max="6147" width="18.28515625" style="163" customWidth="1"/>
    <col min="6148" max="6148" width="47.85546875" style="163" customWidth="1"/>
    <col min="6149" max="6149" width="14.85546875" style="163" customWidth="1"/>
    <col min="6150" max="6402" width="11.42578125" style="163"/>
    <col min="6403" max="6403" width="18.28515625" style="163" customWidth="1"/>
    <col min="6404" max="6404" width="47.85546875" style="163" customWidth="1"/>
    <col min="6405" max="6405" width="14.85546875" style="163" customWidth="1"/>
    <col min="6406" max="6658" width="11.42578125" style="163"/>
    <col min="6659" max="6659" width="18.28515625" style="163" customWidth="1"/>
    <col min="6660" max="6660" width="47.85546875" style="163" customWidth="1"/>
    <col min="6661" max="6661" width="14.85546875" style="163" customWidth="1"/>
    <col min="6662" max="6914" width="11.42578125" style="163"/>
    <col min="6915" max="6915" width="18.28515625" style="163" customWidth="1"/>
    <col min="6916" max="6916" width="47.85546875" style="163" customWidth="1"/>
    <col min="6917" max="6917" width="14.85546875" style="163" customWidth="1"/>
    <col min="6918" max="7170" width="11.42578125" style="163"/>
    <col min="7171" max="7171" width="18.28515625" style="163" customWidth="1"/>
    <col min="7172" max="7172" width="47.85546875" style="163" customWidth="1"/>
    <col min="7173" max="7173" width="14.85546875" style="163" customWidth="1"/>
    <col min="7174" max="7426" width="11.42578125" style="163"/>
    <col min="7427" max="7427" width="18.28515625" style="163" customWidth="1"/>
    <col min="7428" max="7428" width="47.85546875" style="163" customWidth="1"/>
    <col min="7429" max="7429" width="14.85546875" style="163" customWidth="1"/>
    <col min="7430" max="7682" width="11.42578125" style="163"/>
    <col min="7683" max="7683" width="18.28515625" style="163" customWidth="1"/>
    <col min="7684" max="7684" width="47.85546875" style="163" customWidth="1"/>
    <col min="7685" max="7685" width="14.85546875" style="163" customWidth="1"/>
    <col min="7686" max="7938" width="11.42578125" style="163"/>
    <col min="7939" max="7939" width="18.28515625" style="163" customWidth="1"/>
    <col min="7940" max="7940" width="47.85546875" style="163" customWidth="1"/>
    <col min="7941" max="7941" width="14.85546875" style="163" customWidth="1"/>
    <col min="7942" max="8194" width="11.42578125" style="163"/>
    <col min="8195" max="8195" width="18.28515625" style="163" customWidth="1"/>
    <col min="8196" max="8196" width="47.85546875" style="163" customWidth="1"/>
    <col min="8197" max="8197" width="14.85546875" style="163" customWidth="1"/>
    <col min="8198" max="8450" width="11.42578125" style="163"/>
    <col min="8451" max="8451" width="18.28515625" style="163" customWidth="1"/>
    <col min="8452" max="8452" width="47.85546875" style="163" customWidth="1"/>
    <col min="8453" max="8453" width="14.85546875" style="163" customWidth="1"/>
    <col min="8454" max="8706" width="11.42578125" style="163"/>
    <col min="8707" max="8707" width="18.28515625" style="163" customWidth="1"/>
    <col min="8708" max="8708" width="47.85546875" style="163" customWidth="1"/>
    <col min="8709" max="8709" width="14.85546875" style="163" customWidth="1"/>
    <col min="8710" max="8962" width="11.42578125" style="163"/>
    <col min="8963" max="8963" width="18.28515625" style="163" customWidth="1"/>
    <col min="8964" max="8964" width="47.85546875" style="163" customWidth="1"/>
    <col min="8965" max="8965" width="14.85546875" style="163" customWidth="1"/>
    <col min="8966" max="9218" width="11.42578125" style="163"/>
    <col min="9219" max="9219" width="18.28515625" style="163" customWidth="1"/>
    <col min="9220" max="9220" width="47.85546875" style="163" customWidth="1"/>
    <col min="9221" max="9221" width="14.85546875" style="163" customWidth="1"/>
    <col min="9222" max="9474" width="11.42578125" style="163"/>
    <col min="9475" max="9475" width="18.28515625" style="163" customWidth="1"/>
    <col min="9476" max="9476" width="47.85546875" style="163" customWidth="1"/>
    <col min="9477" max="9477" width="14.85546875" style="163" customWidth="1"/>
    <col min="9478" max="9730" width="11.42578125" style="163"/>
    <col min="9731" max="9731" width="18.28515625" style="163" customWidth="1"/>
    <col min="9732" max="9732" width="47.85546875" style="163" customWidth="1"/>
    <col min="9733" max="9733" width="14.85546875" style="163" customWidth="1"/>
    <col min="9734" max="9986" width="11.42578125" style="163"/>
    <col min="9987" max="9987" width="18.28515625" style="163" customWidth="1"/>
    <col min="9988" max="9988" width="47.85546875" style="163" customWidth="1"/>
    <col min="9989" max="9989" width="14.85546875" style="163" customWidth="1"/>
    <col min="9990" max="10242" width="11.42578125" style="163"/>
    <col min="10243" max="10243" width="18.28515625" style="163" customWidth="1"/>
    <col min="10244" max="10244" width="47.85546875" style="163" customWidth="1"/>
    <col min="10245" max="10245" width="14.85546875" style="163" customWidth="1"/>
    <col min="10246" max="10498" width="11.42578125" style="163"/>
    <col min="10499" max="10499" width="18.28515625" style="163" customWidth="1"/>
    <col min="10500" max="10500" width="47.85546875" style="163" customWidth="1"/>
    <col min="10501" max="10501" width="14.85546875" style="163" customWidth="1"/>
    <col min="10502" max="10754" width="11.42578125" style="163"/>
    <col min="10755" max="10755" width="18.28515625" style="163" customWidth="1"/>
    <col min="10756" max="10756" width="47.85546875" style="163" customWidth="1"/>
    <col min="10757" max="10757" width="14.85546875" style="163" customWidth="1"/>
    <col min="10758" max="11010" width="11.42578125" style="163"/>
    <col min="11011" max="11011" width="18.28515625" style="163" customWidth="1"/>
    <col min="11012" max="11012" width="47.85546875" style="163" customWidth="1"/>
    <col min="11013" max="11013" width="14.85546875" style="163" customWidth="1"/>
    <col min="11014" max="11266" width="11.42578125" style="163"/>
    <col min="11267" max="11267" width="18.28515625" style="163" customWidth="1"/>
    <col min="11268" max="11268" width="47.85546875" style="163" customWidth="1"/>
    <col min="11269" max="11269" width="14.85546875" style="163" customWidth="1"/>
    <col min="11270" max="11522" width="11.42578125" style="163"/>
    <col min="11523" max="11523" width="18.28515625" style="163" customWidth="1"/>
    <col min="11524" max="11524" width="47.85546875" style="163" customWidth="1"/>
    <col min="11525" max="11525" width="14.85546875" style="163" customWidth="1"/>
    <col min="11526" max="11778" width="11.42578125" style="163"/>
    <col min="11779" max="11779" width="18.28515625" style="163" customWidth="1"/>
    <col min="11780" max="11780" width="47.85546875" style="163" customWidth="1"/>
    <col min="11781" max="11781" width="14.85546875" style="163" customWidth="1"/>
    <col min="11782" max="12034" width="11.42578125" style="163"/>
    <col min="12035" max="12035" width="18.28515625" style="163" customWidth="1"/>
    <col min="12036" max="12036" width="47.85546875" style="163" customWidth="1"/>
    <col min="12037" max="12037" width="14.85546875" style="163" customWidth="1"/>
    <col min="12038" max="12290" width="11.42578125" style="163"/>
    <col min="12291" max="12291" width="18.28515625" style="163" customWidth="1"/>
    <col min="12292" max="12292" width="47.85546875" style="163" customWidth="1"/>
    <col min="12293" max="12293" width="14.85546875" style="163" customWidth="1"/>
    <col min="12294" max="12546" width="11.42578125" style="163"/>
    <col min="12547" max="12547" width="18.28515625" style="163" customWidth="1"/>
    <col min="12548" max="12548" width="47.85546875" style="163" customWidth="1"/>
    <col min="12549" max="12549" width="14.85546875" style="163" customWidth="1"/>
    <col min="12550" max="12802" width="11.42578125" style="163"/>
    <col min="12803" max="12803" width="18.28515625" style="163" customWidth="1"/>
    <col min="12804" max="12804" width="47.85546875" style="163" customWidth="1"/>
    <col min="12805" max="12805" width="14.85546875" style="163" customWidth="1"/>
    <col min="12806" max="13058" width="11.42578125" style="163"/>
    <col min="13059" max="13059" width="18.28515625" style="163" customWidth="1"/>
    <col min="13060" max="13060" width="47.85546875" style="163" customWidth="1"/>
    <col min="13061" max="13061" width="14.85546875" style="163" customWidth="1"/>
    <col min="13062" max="13314" width="11.42578125" style="163"/>
    <col min="13315" max="13315" width="18.28515625" style="163" customWidth="1"/>
    <col min="13316" max="13316" width="47.85546875" style="163" customWidth="1"/>
    <col min="13317" max="13317" width="14.85546875" style="163" customWidth="1"/>
    <col min="13318" max="13570" width="11.42578125" style="163"/>
    <col min="13571" max="13571" width="18.28515625" style="163" customWidth="1"/>
    <col min="13572" max="13572" width="47.85546875" style="163" customWidth="1"/>
    <col min="13573" max="13573" width="14.85546875" style="163" customWidth="1"/>
    <col min="13574" max="13826" width="11.42578125" style="163"/>
    <col min="13827" max="13827" width="18.28515625" style="163" customWidth="1"/>
    <col min="13828" max="13828" width="47.85546875" style="163" customWidth="1"/>
    <col min="13829" max="13829" width="14.85546875" style="163" customWidth="1"/>
    <col min="13830" max="14082" width="11.42578125" style="163"/>
    <col min="14083" max="14083" width="18.28515625" style="163" customWidth="1"/>
    <col min="14084" max="14084" width="47.85546875" style="163" customWidth="1"/>
    <col min="14085" max="14085" width="14.85546875" style="163" customWidth="1"/>
    <col min="14086" max="14338" width="11.42578125" style="163"/>
    <col min="14339" max="14339" width="18.28515625" style="163" customWidth="1"/>
    <col min="14340" max="14340" width="47.85546875" style="163" customWidth="1"/>
    <col min="14341" max="14341" width="14.85546875" style="163" customWidth="1"/>
    <col min="14342" max="14594" width="11.42578125" style="163"/>
    <col min="14595" max="14595" width="18.28515625" style="163" customWidth="1"/>
    <col min="14596" max="14596" width="47.85546875" style="163" customWidth="1"/>
    <col min="14597" max="14597" width="14.85546875" style="163" customWidth="1"/>
    <col min="14598" max="14850" width="11.42578125" style="163"/>
    <col min="14851" max="14851" width="18.28515625" style="163" customWidth="1"/>
    <col min="14852" max="14852" width="47.85546875" style="163" customWidth="1"/>
    <col min="14853" max="14853" width="14.85546875" style="163" customWidth="1"/>
    <col min="14854" max="15106" width="11.42578125" style="163"/>
    <col min="15107" max="15107" width="18.28515625" style="163" customWidth="1"/>
    <col min="15108" max="15108" width="47.85546875" style="163" customWidth="1"/>
    <col min="15109" max="15109" width="14.85546875" style="163" customWidth="1"/>
    <col min="15110" max="15362" width="11.42578125" style="163"/>
    <col min="15363" max="15363" width="18.28515625" style="163" customWidth="1"/>
    <col min="15364" max="15364" width="47.85546875" style="163" customWidth="1"/>
    <col min="15365" max="15365" width="14.85546875" style="163" customWidth="1"/>
    <col min="15366" max="15618" width="11.42578125" style="163"/>
    <col min="15619" max="15619" width="18.28515625" style="163" customWidth="1"/>
    <col min="15620" max="15620" width="47.85546875" style="163" customWidth="1"/>
    <col min="15621" max="15621" width="14.85546875" style="163" customWidth="1"/>
    <col min="15622" max="15874" width="11.42578125" style="163"/>
    <col min="15875" max="15875" width="18.28515625" style="163" customWidth="1"/>
    <col min="15876" max="15876" width="47.85546875" style="163" customWidth="1"/>
    <col min="15877" max="15877" width="14.85546875" style="163" customWidth="1"/>
    <col min="15878" max="16130" width="11.42578125" style="163"/>
    <col min="16131" max="16131" width="18.28515625" style="163" customWidth="1"/>
    <col min="16132" max="16132" width="47.85546875" style="163" customWidth="1"/>
    <col min="16133" max="16133" width="14.85546875" style="163" customWidth="1"/>
    <col min="16134" max="16384" width="11.42578125" style="163"/>
  </cols>
  <sheetData>
    <row r="1" spans="2:49" ht="21" customHeight="1" x14ac:dyDescent="0.2">
      <c r="D1" s="164"/>
      <c r="E1" s="164"/>
    </row>
    <row r="2" spans="2:49" ht="21" customHeight="1" x14ac:dyDescent="0.25">
      <c r="B2" s="165"/>
      <c r="C2" s="166" t="s">
        <v>271</v>
      </c>
      <c r="D2" s="167"/>
      <c r="E2" s="167"/>
      <c r="F2" s="168"/>
      <c r="G2" s="169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1"/>
      <c r="U2" s="172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2:49" ht="21" customHeight="1" x14ac:dyDescent="0.2">
      <c r="C3" s="705" t="s">
        <v>222</v>
      </c>
      <c r="D3" s="705"/>
      <c r="E3" s="705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25.5" customHeight="1" x14ac:dyDescent="0.2">
      <c r="B4" s="173"/>
      <c r="C4" s="173"/>
      <c r="D4" s="173"/>
      <c r="E4" s="173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</row>
    <row r="5" spans="2:49" ht="25.5" customHeight="1" x14ac:dyDescent="0.2">
      <c r="B5" s="173"/>
      <c r="C5" s="173"/>
      <c r="D5" s="173"/>
      <c r="E5" s="173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</row>
    <row r="6" spans="2:49" ht="25.5" customHeight="1" x14ac:dyDescent="0.2">
      <c r="B6" s="173"/>
      <c r="C6" s="173"/>
      <c r="D6" s="173"/>
      <c r="E6" s="173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</row>
    <row r="7" spans="2:49" ht="25.5" customHeight="1" x14ac:dyDescent="0.2">
      <c r="B7" s="173"/>
      <c r="C7" s="173"/>
      <c r="D7" s="173"/>
      <c r="E7" s="173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</row>
    <row r="8" spans="2:49" ht="25.5" customHeight="1" x14ac:dyDescent="0.2">
      <c r="B8" s="173"/>
      <c r="C8" s="173"/>
      <c r="D8" s="173"/>
      <c r="E8" s="173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</row>
    <row r="9" spans="2:49" ht="25.5" customHeight="1" x14ac:dyDescent="0.2">
      <c r="B9" s="173"/>
      <c r="C9" s="173"/>
      <c r="D9" s="173"/>
      <c r="E9" s="173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</row>
    <row r="10" spans="2:49" ht="25.5" customHeight="1" x14ac:dyDescent="0.2">
      <c r="B10" s="173"/>
      <c r="C10" s="173"/>
      <c r="D10" s="173"/>
      <c r="E10" s="173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</row>
    <row r="11" spans="2:49" ht="25.5" customHeight="1" x14ac:dyDescent="0.2">
      <c r="B11" s="173"/>
      <c r="C11" s="173"/>
      <c r="D11" s="173"/>
      <c r="E11" s="173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</row>
    <row r="12" spans="2:49" ht="25.5" customHeight="1" x14ac:dyDescent="0.2">
      <c r="B12" s="173"/>
      <c r="C12" s="173"/>
      <c r="D12" s="173"/>
      <c r="E12" s="173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</row>
    <row r="13" spans="2:49" ht="25.5" customHeight="1" x14ac:dyDescent="0.2">
      <c r="B13" s="173"/>
      <c r="C13" s="173"/>
      <c r="D13" s="173"/>
      <c r="E13" s="173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</row>
    <row r="14" spans="2:49" ht="24" customHeight="1" x14ac:dyDescent="0.2">
      <c r="C14" s="436"/>
      <c r="D14" s="437" t="s">
        <v>283</v>
      </c>
      <c r="E14" s="438" t="s">
        <v>57</v>
      </c>
      <c r="F14" s="174"/>
      <c r="G14" s="171"/>
      <c r="H14" s="171"/>
      <c r="I14" s="171"/>
      <c r="J14" s="171"/>
      <c r="K14" s="171"/>
      <c r="L14" s="174"/>
      <c r="M14" s="174"/>
    </row>
    <row r="15" spans="2:49" s="175" customFormat="1" ht="21" customHeight="1" x14ac:dyDescent="0.2">
      <c r="C15" s="439"/>
      <c r="D15" s="440" t="s">
        <v>199</v>
      </c>
      <c r="E15" s="441"/>
      <c r="F15" s="171"/>
      <c r="G15" s="171"/>
      <c r="H15" s="171"/>
      <c r="I15" s="171"/>
      <c r="J15" s="171"/>
      <c r="K15" s="171"/>
      <c r="L15" s="171"/>
      <c r="M15" s="171"/>
    </row>
    <row r="16" spans="2:49" ht="21" customHeight="1" x14ac:dyDescent="0.2">
      <c r="C16" s="176" t="s">
        <v>58</v>
      </c>
      <c r="D16" s="442" t="s">
        <v>203</v>
      </c>
      <c r="E16" s="177"/>
      <c r="F16" s="174"/>
      <c r="H16" s="171"/>
      <c r="I16" s="171"/>
      <c r="J16" s="171"/>
      <c r="K16" s="171"/>
      <c r="L16" s="174"/>
      <c r="M16" s="174"/>
    </row>
    <row r="17" spans="3:14" ht="21" customHeight="1" x14ac:dyDescent="0.2">
      <c r="C17" s="176"/>
      <c r="D17" s="178"/>
      <c r="E17" s="177"/>
      <c r="F17" s="174"/>
      <c r="G17" s="171"/>
      <c r="H17" s="171"/>
      <c r="I17" s="171"/>
      <c r="J17" s="171"/>
      <c r="K17" s="171"/>
      <c r="L17" s="174"/>
      <c r="M17" s="174"/>
    </row>
    <row r="18" spans="3:14" ht="21" customHeight="1" x14ac:dyDescent="0.2">
      <c r="C18" s="179"/>
      <c r="D18" s="443" t="s">
        <v>59</v>
      </c>
      <c r="E18" s="435">
        <v>1.05</v>
      </c>
      <c r="F18" s="174"/>
      <c r="G18" s="171"/>
      <c r="H18" s="171"/>
      <c r="I18" s="171"/>
      <c r="J18" s="171"/>
      <c r="K18" s="171"/>
      <c r="L18" s="174"/>
      <c r="M18" s="174"/>
      <c r="N18" s="174"/>
    </row>
    <row r="19" spans="3:14" ht="21" customHeight="1" x14ac:dyDescent="0.2">
      <c r="C19" s="179"/>
      <c r="D19" s="443" t="s">
        <v>60</v>
      </c>
      <c r="E19" s="435">
        <v>1.1000000000000001</v>
      </c>
      <c r="F19" s="174"/>
      <c r="G19" s="171"/>
      <c r="H19" s="171"/>
      <c r="I19" s="171"/>
      <c r="J19" s="171"/>
      <c r="K19" s="171"/>
      <c r="L19" s="174"/>
      <c r="M19" s="174"/>
      <c r="N19" s="174"/>
    </row>
    <row r="20" spans="3:14" s="175" customFormat="1" ht="21" customHeight="1" x14ac:dyDescent="0.2">
      <c r="C20" s="439"/>
      <c r="D20" s="440" t="s">
        <v>199</v>
      </c>
      <c r="E20" s="441"/>
      <c r="F20" s="171"/>
      <c r="G20" s="171"/>
      <c r="H20" s="171"/>
      <c r="I20" s="171"/>
      <c r="J20" s="171"/>
      <c r="K20" s="171"/>
      <c r="L20" s="171"/>
      <c r="M20" s="171"/>
    </row>
    <row r="21" spans="3:14" ht="21" customHeight="1" x14ac:dyDescent="0.2">
      <c r="C21" s="182" t="s">
        <v>61</v>
      </c>
      <c r="D21" s="444" t="s">
        <v>204</v>
      </c>
      <c r="E21" s="183"/>
      <c r="F21" s="171"/>
      <c r="H21" s="171"/>
      <c r="I21" s="171"/>
      <c r="J21" s="171"/>
      <c r="K21" s="171"/>
      <c r="L21" s="174"/>
      <c r="M21" s="174"/>
      <c r="N21" s="174"/>
    </row>
    <row r="22" spans="3:14" ht="21" customHeight="1" x14ac:dyDescent="0.2">
      <c r="C22" s="176"/>
      <c r="D22" s="178"/>
      <c r="E22" s="177"/>
      <c r="F22" s="174"/>
      <c r="G22" s="171"/>
      <c r="H22" s="171"/>
      <c r="I22" s="171"/>
      <c r="J22" s="171"/>
      <c r="K22" s="171"/>
      <c r="L22" s="174"/>
      <c r="M22" s="174"/>
    </row>
    <row r="23" spans="3:14" ht="21" customHeight="1" x14ac:dyDescent="0.2">
      <c r="C23" s="179"/>
      <c r="D23" s="443" t="s">
        <v>200</v>
      </c>
      <c r="E23" s="435">
        <v>1.1000000000000001</v>
      </c>
      <c r="F23" s="174"/>
      <c r="G23" s="171"/>
      <c r="H23" s="171"/>
      <c r="I23" s="171"/>
      <c r="J23" s="171"/>
      <c r="K23" s="171"/>
      <c r="L23" s="174"/>
      <c r="M23" s="174"/>
      <c r="N23" s="174"/>
    </row>
    <row r="24" spans="3:14" ht="21" customHeight="1" x14ac:dyDescent="0.2">
      <c r="C24" s="179"/>
      <c r="D24" s="443" t="s">
        <v>201</v>
      </c>
      <c r="E24" s="435">
        <v>1.1000000000000001</v>
      </c>
      <c r="F24" s="174"/>
      <c r="G24" s="171"/>
      <c r="H24" s="171"/>
      <c r="I24" s="171"/>
      <c r="J24" s="171"/>
      <c r="K24" s="171"/>
      <c r="L24" s="174"/>
      <c r="M24" s="174"/>
      <c r="N24" s="174"/>
    </row>
    <row r="25" spans="3:14" ht="21" customHeight="1" x14ac:dyDescent="0.2">
      <c r="C25" s="179"/>
      <c r="D25" s="443" t="s">
        <v>62</v>
      </c>
      <c r="E25" s="435">
        <v>1.1000000000000001</v>
      </c>
      <c r="F25" s="174"/>
      <c r="G25" s="171"/>
      <c r="H25" s="171"/>
      <c r="I25" s="171"/>
      <c r="J25" s="171"/>
      <c r="K25" s="171"/>
      <c r="L25" s="174"/>
      <c r="M25" s="174"/>
      <c r="N25" s="174"/>
    </row>
    <row r="26" spans="3:14" ht="21" customHeight="1" x14ac:dyDescent="0.2">
      <c r="C26" s="179"/>
      <c r="D26" s="443" t="s">
        <v>63</v>
      </c>
      <c r="E26" s="435">
        <v>1.1000000000000001</v>
      </c>
      <c r="F26" s="174"/>
      <c r="G26" s="171"/>
      <c r="H26" s="171"/>
      <c r="I26" s="171"/>
      <c r="J26" s="171"/>
      <c r="K26" s="171"/>
      <c r="L26" s="174"/>
      <c r="M26" s="174"/>
      <c r="N26" s="174"/>
    </row>
    <row r="27" spans="3:14" s="175" customFormat="1" ht="21" customHeight="1" x14ac:dyDescent="0.2">
      <c r="C27" s="439"/>
      <c r="D27" s="440" t="s">
        <v>199</v>
      </c>
      <c r="E27" s="441"/>
      <c r="F27" s="171"/>
      <c r="G27" s="171"/>
      <c r="H27" s="171"/>
      <c r="I27" s="171"/>
      <c r="J27" s="171"/>
      <c r="K27" s="171"/>
      <c r="L27" s="171"/>
      <c r="M27" s="171"/>
    </row>
    <row r="28" spans="3:14" ht="21" customHeight="1" x14ac:dyDescent="0.2">
      <c r="C28" s="182" t="s">
        <v>64</v>
      </c>
      <c r="D28" s="444" t="s">
        <v>205</v>
      </c>
      <c r="E28" s="183"/>
      <c r="F28" s="174"/>
      <c r="H28" s="171"/>
      <c r="I28" s="171"/>
      <c r="J28" s="171"/>
      <c r="K28" s="171"/>
      <c r="L28" s="174"/>
      <c r="M28" s="174"/>
      <c r="N28" s="174"/>
    </row>
    <row r="29" spans="3:14" ht="21" customHeight="1" x14ac:dyDescent="0.2">
      <c r="C29" s="176"/>
      <c r="D29" s="442"/>
      <c r="E29" s="177"/>
      <c r="F29" s="174"/>
      <c r="H29" s="171"/>
      <c r="I29" s="171"/>
      <c r="J29" s="171"/>
      <c r="K29" s="171"/>
      <c r="L29" s="174"/>
      <c r="M29" s="174"/>
      <c r="N29" s="174"/>
    </row>
    <row r="30" spans="3:14" ht="21" customHeight="1" x14ac:dyDescent="0.2">
      <c r="C30" s="176"/>
      <c r="D30" s="443" t="s">
        <v>65</v>
      </c>
      <c r="E30" s="435">
        <v>1</v>
      </c>
      <c r="F30" s="174"/>
      <c r="G30" s="171"/>
      <c r="H30" s="171"/>
      <c r="I30" s="171"/>
      <c r="J30" s="171"/>
      <c r="K30" s="171"/>
      <c r="L30" s="174"/>
      <c r="M30" s="174"/>
    </row>
    <row r="31" spans="3:14" ht="21" customHeight="1" x14ac:dyDescent="0.2">
      <c r="C31" s="179"/>
      <c r="D31" s="443" t="s">
        <v>66</v>
      </c>
      <c r="E31" s="435">
        <v>1</v>
      </c>
      <c r="F31" s="174"/>
      <c r="G31" s="171"/>
      <c r="H31" s="171"/>
      <c r="I31" s="171"/>
      <c r="J31" s="171"/>
      <c r="K31" s="171"/>
      <c r="L31" s="174"/>
      <c r="M31" s="174"/>
      <c r="N31" s="174"/>
    </row>
    <row r="32" spans="3:14" ht="21" customHeight="1" x14ac:dyDescent="0.2">
      <c r="C32" s="179"/>
      <c r="D32" s="443" t="s">
        <v>67</v>
      </c>
      <c r="E32" s="435">
        <v>1</v>
      </c>
      <c r="F32" s="174"/>
      <c r="G32" s="171"/>
      <c r="H32" s="171"/>
      <c r="I32" s="171"/>
      <c r="J32" s="171"/>
      <c r="K32" s="171"/>
      <c r="L32" s="174"/>
      <c r="M32" s="174"/>
      <c r="N32" s="174"/>
    </row>
    <row r="33" spans="3:14" ht="21" customHeight="1" x14ac:dyDescent="0.2">
      <c r="C33" s="179"/>
      <c r="D33" s="443" t="s">
        <v>68</v>
      </c>
      <c r="E33" s="435">
        <v>1</v>
      </c>
      <c r="F33" s="174"/>
      <c r="G33" s="171"/>
      <c r="H33" s="171"/>
      <c r="I33" s="171"/>
      <c r="J33" s="171"/>
      <c r="K33" s="171"/>
      <c r="L33" s="174"/>
      <c r="M33" s="174"/>
      <c r="N33" s="174"/>
    </row>
    <row r="34" spans="3:14" s="175" customFormat="1" ht="21" customHeight="1" x14ac:dyDescent="0.2">
      <c r="C34" s="439"/>
      <c r="D34" s="440" t="s">
        <v>199</v>
      </c>
      <c r="E34" s="441"/>
      <c r="F34" s="171"/>
      <c r="G34" s="171"/>
      <c r="H34" s="171"/>
      <c r="I34" s="171"/>
      <c r="J34" s="171"/>
      <c r="K34" s="171"/>
      <c r="L34" s="171"/>
      <c r="M34" s="171"/>
    </row>
    <row r="35" spans="3:14" ht="21" customHeight="1" x14ac:dyDescent="0.2">
      <c r="C35" s="182" t="s">
        <v>69</v>
      </c>
      <c r="D35" s="444" t="s">
        <v>206</v>
      </c>
      <c r="E35" s="183"/>
      <c r="F35" s="174"/>
      <c r="H35" s="171"/>
      <c r="I35" s="171"/>
      <c r="J35" s="171"/>
      <c r="K35" s="171"/>
      <c r="L35" s="174"/>
      <c r="M35" s="174"/>
      <c r="N35" s="174"/>
    </row>
    <row r="36" spans="3:14" ht="21" customHeight="1" x14ac:dyDescent="0.2">
      <c r="C36" s="176"/>
      <c r="D36" s="442"/>
      <c r="E36" s="177"/>
      <c r="F36" s="174"/>
      <c r="H36" s="171"/>
      <c r="I36" s="171"/>
      <c r="J36" s="171"/>
      <c r="K36" s="171"/>
      <c r="L36" s="174"/>
      <c r="M36" s="174"/>
      <c r="N36" s="174"/>
    </row>
    <row r="37" spans="3:14" ht="21" customHeight="1" x14ac:dyDescent="0.2">
      <c r="C37" s="176"/>
      <c r="D37" s="443" t="s">
        <v>194</v>
      </c>
      <c r="E37" s="435">
        <v>1</v>
      </c>
      <c r="F37" s="174"/>
      <c r="G37" s="171"/>
      <c r="H37" s="171"/>
      <c r="I37" s="171"/>
      <c r="J37" s="171"/>
      <c r="K37" s="171"/>
      <c r="L37" s="174"/>
      <c r="M37" s="174"/>
    </row>
    <row r="38" spans="3:14" ht="21" customHeight="1" x14ac:dyDescent="0.2">
      <c r="C38" s="179"/>
      <c r="D38" s="443" t="s">
        <v>70</v>
      </c>
      <c r="E38" s="435">
        <v>1.25</v>
      </c>
      <c r="F38" s="174"/>
      <c r="G38" s="171"/>
      <c r="H38" s="171"/>
      <c r="I38" s="171"/>
      <c r="J38" s="171"/>
      <c r="K38" s="171"/>
      <c r="L38" s="174"/>
      <c r="M38" s="174"/>
      <c r="N38" s="174"/>
    </row>
    <row r="39" spans="3:14" ht="21" customHeight="1" x14ac:dyDescent="0.2">
      <c r="C39" s="179"/>
      <c r="D39" s="443" t="s">
        <v>71</v>
      </c>
      <c r="E39" s="435">
        <v>1.1000000000000001</v>
      </c>
      <c r="F39" s="174"/>
      <c r="G39" s="171"/>
      <c r="H39" s="171"/>
      <c r="I39" s="171"/>
      <c r="J39" s="171"/>
      <c r="K39" s="171"/>
      <c r="L39" s="174"/>
      <c r="M39" s="174"/>
      <c r="N39" s="174"/>
    </row>
    <row r="40" spans="3:14" s="175" customFormat="1" ht="21" customHeight="1" x14ac:dyDescent="0.2">
      <c r="C40" s="439"/>
      <c r="D40" s="440" t="s">
        <v>199</v>
      </c>
      <c r="E40" s="441"/>
      <c r="F40" s="171"/>
      <c r="G40" s="171"/>
      <c r="H40" s="171"/>
      <c r="I40" s="171"/>
      <c r="J40" s="171"/>
      <c r="K40" s="171"/>
      <c r="L40" s="171"/>
      <c r="M40" s="171"/>
    </row>
    <row r="41" spans="3:14" ht="21" customHeight="1" x14ac:dyDescent="0.2">
      <c r="C41" s="182" t="s">
        <v>72</v>
      </c>
      <c r="D41" s="444" t="s">
        <v>207</v>
      </c>
      <c r="E41" s="183"/>
      <c r="F41" s="174"/>
      <c r="H41" s="171"/>
      <c r="I41" s="171"/>
      <c r="J41" s="171"/>
      <c r="K41" s="171"/>
      <c r="L41" s="174"/>
      <c r="M41" s="174"/>
    </row>
    <row r="42" spans="3:14" ht="21" customHeight="1" x14ac:dyDescent="0.2">
      <c r="C42" s="176"/>
      <c r="D42" s="178"/>
      <c r="E42" s="177"/>
      <c r="F42" s="174"/>
      <c r="G42" s="171"/>
      <c r="H42" s="171"/>
      <c r="I42" s="171"/>
      <c r="J42" s="171"/>
      <c r="K42" s="171"/>
      <c r="L42" s="174"/>
      <c r="M42" s="174"/>
    </row>
    <row r="43" spans="3:14" s="175" customFormat="1" ht="21" customHeight="1" x14ac:dyDescent="0.2">
      <c r="C43" s="184"/>
      <c r="D43" s="443" t="s">
        <v>73</v>
      </c>
      <c r="E43" s="435">
        <v>1</v>
      </c>
      <c r="F43" s="171"/>
      <c r="G43" s="171"/>
      <c r="H43" s="171"/>
      <c r="I43" s="171"/>
      <c r="J43" s="171"/>
      <c r="K43" s="171"/>
      <c r="L43" s="171"/>
      <c r="M43" s="171"/>
    </row>
    <row r="44" spans="3:14" s="175" customFormat="1" ht="21" customHeight="1" x14ac:dyDescent="0.2">
      <c r="C44" s="439"/>
      <c r="D44" s="440" t="s">
        <v>199</v>
      </c>
      <c r="E44" s="441"/>
      <c r="F44" s="171"/>
      <c r="G44" s="171"/>
      <c r="H44" s="171"/>
      <c r="I44" s="171"/>
      <c r="J44" s="171"/>
      <c r="K44" s="171"/>
      <c r="L44" s="171"/>
      <c r="M44" s="171"/>
    </row>
    <row r="45" spans="3:14" ht="21" customHeight="1" x14ac:dyDescent="0.2">
      <c r="C45" s="182" t="s">
        <v>74</v>
      </c>
      <c r="D45" s="444" t="s">
        <v>208</v>
      </c>
      <c r="E45" s="183"/>
      <c r="F45" s="174"/>
      <c r="H45" s="171"/>
      <c r="I45" s="171"/>
      <c r="J45" s="171"/>
      <c r="K45" s="171"/>
      <c r="L45" s="174"/>
      <c r="M45" s="174"/>
    </row>
    <row r="46" spans="3:14" ht="21" customHeight="1" x14ac:dyDescent="0.2">
      <c r="C46" s="176"/>
      <c r="D46" s="180"/>
      <c r="E46" s="181"/>
      <c r="F46" s="174"/>
      <c r="G46" s="171"/>
      <c r="H46" s="171"/>
      <c r="I46" s="171"/>
      <c r="J46" s="171"/>
      <c r="K46" s="171"/>
      <c r="L46" s="174"/>
      <c r="M46" s="174"/>
    </row>
    <row r="47" spans="3:14" ht="21" customHeight="1" x14ac:dyDescent="0.2">
      <c r="C47" s="179"/>
      <c r="D47" s="443" t="s">
        <v>195</v>
      </c>
      <c r="E47" s="435">
        <v>1</v>
      </c>
      <c r="F47" s="174"/>
      <c r="G47" s="171"/>
      <c r="H47" s="171"/>
      <c r="I47" s="171"/>
      <c r="J47" s="171"/>
      <c r="K47" s="171"/>
      <c r="L47" s="174"/>
      <c r="M47" s="174"/>
    </row>
    <row r="48" spans="3:14" s="175" customFormat="1" ht="21" customHeight="1" x14ac:dyDescent="0.2">
      <c r="C48" s="439"/>
      <c r="D48" s="440" t="s">
        <v>199</v>
      </c>
      <c r="E48" s="441"/>
      <c r="F48" s="171"/>
      <c r="G48" s="171"/>
      <c r="H48" s="171"/>
      <c r="I48" s="171"/>
      <c r="J48" s="171"/>
      <c r="K48" s="171"/>
      <c r="L48" s="171"/>
      <c r="M48" s="171"/>
    </row>
    <row r="49" spans="3:13" ht="21" customHeight="1" x14ac:dyDescent="0.2">
      <c r="C49" s="182" t="s">
        <v>75</v>
      </c>
      <c r="D49" s="185" t="s">
        <v>209</v>
      </c>
      <c r="E49" s="183"/>
      <c r="F49" s="174"/>
      <c r="G49" s="174"/>
      <c r="H49" s="174"/>
      <c r="I49" s="174"/>
      <c r="J49" s="174"/>
      <c r="K49" s="174"/>
      <c r="L49" s="174"/>
      <c r="M49" s="174"/>
    </row>
    <row r="50" spans="3:13" ht="21" customHeight="1" x14ac:dyDescent="0.2">
      <c r="C50" s="176"/>
      <c r="D50" s="178"/>
      <c r="E50" s="177"/>
      <c r="F50" s="174"/>
      <c r="G50" s="171" t="s">
        <v>193</v>
      </c>
      <c r="H50" s="171"/>
      <c r="I50" s="171"/>
      <c r="J50" s="171"/>
      <c r="K50" s="171"/>
      <c r="L50" s="174"/>
      <c r="M50" s="174"/>
    </row>
    <row r="51" spans="3:13" ht="21" customHeight="1" x14ac:dyDescent="0.2">
      <c r="C51" s="179"/>
      <c r="D51" s="443" t="s">
        <v>76</v>
      </c>
      <c r="E51" s="435">
        <v>1</v>
      </c>
    </row>
    <row r="52" spans="3:13" ht="21" customHeight="1" x14ac:dyDescent="0.2">
      <c r="C52" s="179"/>
      <c r="D52" s="443" t="s">
        <v>77</v>
      </c>
      <c r="E52" s="435">
        <v>1.05</v>
      </c>
    </row>
    <row r="53" spans="3:13" s="175" customFormat="1" ht="21" customHeight="1" x14ac:dyDescent="0.2">
      <c r="C53" s="439"/>
      <c r="D53" s="440" t="s">
        <v>199</v>
      </c>
      <c r="E53" s="441"/>
      <c r="F53" s="171"/>
      <c r="G53" s="171"/>
      <c r="H53" s="171"/>
      <c r="I53" s="171"/>
      <c r="J53" s="171"/>
      <c r="K53" s="171"/>
      <c r="L53" s="171"/>
      <c r="M53" s="171"/>
    </row>
    <row r="54" spans="3:13" ht="21" customHeight="1" x14ac:dyDescent="0.2">
      <c r="C54" s="182" t="s">
        <v>78</v>
      </c>
      <c r="D54" s="444" t="s">
        <v>210</v>
      </c>
      <c r="E54" s="183"/>
    </row>
    <row r="55" spans="3:13" ht="21" customHeight="1" x14ac:dyDescent="0.2">
      <c r="C55" s="176"/>
      <c r="D55" s="178"/>
      <c r="E55" s="177"/>
      <c r="F55" s="174"/>
      <c r="G55" s="171"/>
      <c r="H55" s="171"/>
      <c r="I55" s="171"/>
      <c r="J55" s="171"/>
      <c r="K55" s="171"/>
      <c r="L55" s="174"/>
      <c r="M55" s="174"/>
    </row>
    <row r="56" spans="3:13" ht="21" customHeight="1" x14ac:dyDescent="0.2">
      <c r="C56" s="179"/>
      <c r="D56" s="443" t="s">
        <v>79</v>
      </c>
      <c r="E56" s="435">
        <v>1.1499999999999999</v>
      </c>
    </row>
    <row r="57" spans="3:13" ht="21" customHeight="1" x14ac:dyDescent="0.2">
      <c r="C57" s="179"/>
      <c r="D57" s="443" t="s">
        <v>196</v>
      </c>
      <c r="E57" s="435">
        <v>1.1499999999999999</v>
      </c>
    </row>
    <row r="58" spans="3:13" s="175" customFormat="1" ht="21" customHeight="1" x14ac:dyDescent="0.2">
      <c r="C58" s="439"/>
      <c r="D58" s="440" t="s">
        <v>199</v>
      </c>
      <c r="E58" s="441"/>
      <c r="F58" s="171"/>
      <c r="G58" s="171"/>
      <c r="H58" s="171"/>
      <c r="I58" s="171"/>
      <c r="J58" s="171"/>
      <c r="K58" s="171"/>
      <c r="L58" s="171"/>
      <c r="M58" s="171"/>
    </row>
    <row r="59" spans="3:13" ht="21" customHeight="1" x14ac:dyDescent="0.2">
      <c r="C59" s="182" t="s">
        <v>80</v>
      </c>
      <c r="D59" s="444" t="s">
        <v>211</v>
      </c>
      <c r="E59" s="183"/>
    </row>
    <row r="60" spans="3:13" ht="21" customHeight="1" x14ac:dyDescent="0.2">
      <c r="C60" s="176"/>
      <c r="D60" s="178"/>
      <c r="E60" s="177"/>
      <c r="F60" s="174"/>
      <c r="G60" s="171"/>
      <c r="H60" s="171"/>
      <c r="I60" s="171"/>
      <c r="J60" s="171"/>
      <c r="K60" s="171"/>
      <c r="L60" s="174"/>
      <c r="M60" s="174"/>
    </row>
    <row r="61" spans="3:13" ht="21" customHeight="1" x14ac:dyDescent="0.2">
      <c r="C61" s="179"/>
      <c r="D61" s="443" t="s">
        <v>81</v>
      </c>
      <c r="E61" s="435">
        <v>1.35</v>
      </c>
    </row>
    <row r="62" spans="3:13" ht="21" customHeight="1" x14ac:dyDescent="0.2">
      <c r="C62" s="179"/>
      <c r="D62" s="443" t="s">
        <v>82</v>
      </c>
      <c r="E62" s="435">
        <v>1.35</v>
      </c>
    </row>
    <row r="63" spans="3:13" ht="21" customHeight="1" x14ac:dyDescent="0.2">
      <c r="C63" s="179"/>
      <c r="D63" s="443" t="s">
        <v>83</v>
      </c>
      <c r="E63" s="435">
        <v>1.35</v>
      </c>
    </row>
    <row r="64" spans="3:13" ht="21" customHeight="1" x14ac:dyDescent="0.2">
      <c r="C64" s="179"/>
      <c r="D64" s="443" t="s">
        <v>84</v>
      </c>
      <c r="E64" s="435">
        <v>1.4</v>
      </c>
    </row>
    <row r="65" spans="3:14" ht="21" customHeight="1" x14ac:dyDescent="0.2">
      <c r="C65" s="179"/>
      <c r="D65" s="443" t="s">
        <v>81</v>
      </c>
      <c r="E65" s="435">
        <v>1.35</v>
      </c>
    </row>
    <row r="66" spans="3:14" ht="21" customHeight="1" x14ac:dyDescent="0.2">
      <c r="C66" s="179"/>
      <c r="D66" s="443" t="s">
        <v>85</v>
      </c>
      <c r="E66" s="435">
        <v>1.85</v>
      </c>
    </row>
    <row r="67" spans="3:14" ht="21" customHeight="1" x14ac:dyDescent="0.2">
      <c r="C67" s="179"/>
      <c r="D67" s="443" t="s">
        <v>86</v>
      </c>
      <c r="E67" s="435">
        <v>1.5</v>
      </c>
    </row>
    <row r="68" spans="3:14" ht="21" customHeight="1" x14ac:dyDescent="0.2">
      <c r="C68" s="179"/>
      <c r="D68" s="443" t="s">
        <v>87</v>
      </c>
      <c r="E68" s="435">
        <v>2.5</v>
      </c>
    </row>
    <row r="69" spans="3:14" s="175" customFormat="1" ht="21" customHeight="1" x14ac:dyDescent="0.2">
      <c r="C69" s="439"/>
      <c r="D69" s="440" t="s">
        <v>199</v>
      </c>
      <c r="E69" s="441"/>
      <c r="F69" s="171"/>
      <c r="G69" s="171"/>
      <c r="H69" s="171"/>
      <c r="I69" s="171"/>
      <c r="J69" s="171"/>
      <c r="K69" s="171"/>
      <c r="L69" s="171"/>
      <c r="M69" s="171"/>
    </row>
    <row r="70" spans="3:14" ht="21" customHeight="1" x14ac:dyDescent="0.2">
      <c r="C70" s="182" t="s">
        <v>88</v>
      </c>
      <c r="D70" s="444" t="s">
        <v>212</v>
      </c>
      <c r="E70" s="183"/>
    </row>
    <row r="71" spans="3:14" ht="21" customHeight="1" x14ac:dyDescent="0.2">
      <c r="C71" s="176"/>
      <c r="D71" s="178"/>
      <c r="E71" s="177"/>
      <c r="F71" s="174"/>
      <c r="G71" s="171"/>
      <c r="H71" s="171"/>
      <c r="I71" s="171"/>
      <c r="J71" s="171"/>
      <c r="K71" s="171"/>
      <c r="L71" s="174"/>
      <c r="M71" s="174"/>
    </row>
    <row r="72" spans="3:14" ht="21" customHeight="1" x14ac:dyDescent="0.2">
      <c r="C72" s="179"/>
      <c r="D72" s="443" t="s">
        <v>90</v>
      </c>
      <c r="E72" s="435">
        <v>1.2</v>
      </c>
      <c r="F72" s="174"/>
      <c r="G72" s="171"/>
      <c r="H72" s="171"/>
      <c r="I72" s="171"/>
      <c r="J72" s="171"/>
      <c r="K72" s="171"/>
      <c r="L72" s="174"/>
      <c r="M72" s="174"/>
      <c r="N72" s="174"/>
    </row>
    <row r="73" spans="3:14" ht="21" customHeight="1" x14ac:dyDescent="0.2">
      <c r="C73" s="179"/>
      <c r="D73" s="443" t="s">
        <v>89</v>
      </c>
      <c r="E73" s="435">
        <v>1.6</v>
      </c>
    </row>
    <row r="74" spans="3:14" s="175" customFormat="1" ht="21" customHeight="1" x14ac:dyDescent="0.2">
      <c r="C74" s="439"/>
      <c r="D74" s="440" t="s">
        <v>199</v>
      </c>
      <c r="E74" s="441"/>
      <c r="F74" s="171"/>
      <c r="G74" s="171"/>
      <c r="H74" s="171"/>
      <c r="I74" s="171"/>
      <c r="J74" s="171"/>
      <c r="K74" s="171"/>
      <c r="L74" s="171"/>
      <c r="M74" s="171"/>
    </row>
    <row r="75" spans="3:14" ht="21" customHeight="1" x14ac:dyDescent="0.2">
      <c r="C75" s="182" t="s">
        <v>91</v>
      </c>
      <c r="D75" s="444" t="s">
        <v>213</v>
      </c>
      <c r="E75" s="183"/>
    </row>
    <row r="76" spans="3:14" ht="21" customHeight="1" x14ac:dyDescent="0.2">
      <c r="C76" s="176"/>
      <c r="D76" s="178"/>
      <c r="E76" s="177"/>
      <c r="F76" s="174"/>
      <c r="G76" s="171"/>
      <c r="H76" s="171"/>
      <c r="I76" s="171"/>
      <c r="J76" s="171"/>
      <c r="K76" s="171"/>
      <c r="L76" s="174"/>
      <c r="M76" s="174"/>
    </row>
    <row r="77" spans="3:14" ht="21" customHeight="1" x14ac:dyDescent="0.2">
      <c r="C77" s="179"/>
      <c r="D77" s="443" t="s">
        <v>92</v>
      </c>
      <c r="E77" s="435">
        <v>1.25</v>
      </c>
    </row>
    <row r="78" spans="3:14" ht="21" customHeight="1" x14ac:dyDescent="0.2">
      <c r="C78" s="179"/>
      <c r="D78" s="443" t="s">
        <v>93</v>
      </c>
      <c r="E78" s="435">
        <v>1.25</v>
      </c>
    </row>
    <row r="79" spans="3:14" ht="21" customHeight="1" x14ac:dyDescent="0.2">
      <c r="C79" s="179"/>
      <c r="D79" s="443" t="s">
        <v>94</v>
      </c>
      <c r="E79" s="435">
        <v>1.25</v>
      </c>
    </row>
    <row r="80" spans="3:14" ht="21" customHeight="1" x14ac:dyDescent="0.2">
      <c r="C80" s="179"/>
      <c r="D80" s="443" t="s">
        <v>95</v>
      </c>
      <c r="E80" s="435">
        <v>1.6</v>
      </c>
    </row>
    <row r="81" spans="3:13" s="175" customFormat="1" ht="21" customHeight="1" x14ac:dyDescent="0.2">
      <c r="C81" s="439"/>
      <c r="D81" s="440" t="s">
        <v>199</v>
      </c>
      <c r="E81" s="441"/>
      <c r="F81" s="171"/>
      <c r="G81" s="171"/>
      <c r="H81" s="171"/>
      <c r="I81" s="171"/>
      <c r="J81" s="171"/>
      <c r="K81" s="171"/>
      <c r="L81" s="171"/>
      <c r="M81" s="171"/>
    </row>
    <row r="82" spans="3:13" ht="21" customHeight="1" x14ac:dyDescent="0.2">
      <c r="C82" s="182" t="s">
        <v>96</v>
      </c>
      <c r="D82" s="444" t="s">
        <v>214</v>
      </c>
      <c r="E82" s="183"/>
    </row>
    <row r="83" spans="3:13" ht="21" customHeight="1" x14ac:dyDescent="0.2">
      <c r="C83" s="176"/>
      <c r="D83" s="178"/>
      <c r="E83" s="177"/>
      <c r="F83" s="174"/>
      <c r="G83" s="171"/>
      <c r="H83" s="171"/>
      <c r="I83" s="171"/>
      <c r="J83" s="171"/>
      <c r="K83" s="171"/>
      <c r="L83" s="174"/>
      <c r="M83" s="174"/>
    </row>
    <row r="84" spans="3:13" ht="21" customHeight="1" x14ac:dyDescent="0.2">
      <c r="C84" s="179"/>
      <c r="D84" s="443" t="s">
        <v>97</v>
      </c>
      <c r="E84" s="435">
        <v>1</v>
      </c>
    </row>
    <row r="85" spans="3:13" s="175" customFormat="1" ht="21" customHeight="1" x14ac:dyDescent="0.2">
      <c r="C85" s="439"/>
      <c r="D85" s="440" t="s">
        <v>199</v>
      </c>
      <c r="E85" s="441"/>
      <c r="F85" s="171"/>
      <c r="G85" s="171"/>
      <c r="H85" s="171"/>
      <c r="I85" s="171"/>
      <c r="J85" s="171"/>
      <c r="K85" s="171"/>
      <c r="L85" s="171"/>
      <c r="M85" s="171"/>
    </row>
    <row r="86" spans="3:13" ht="21" customHeight="1" x14ac:dyDescent="0.2">
      <c r="C86" s="182" t="s">
        <v>98</v>
      </c>
      <c r="D86" s="444" t="s">
        <v>215</v>
      </c>
      <c r="E86" s="183"/>
    </row>
    <row r="87" spans="3:13" ht="21" customHeight="1" x14ac:dyDescent="0.2">
      <c r="C87" s="176"/>
      <c r="D87" s="178"/>
      <c r="E87" s="177"/>
      <c r="F87" s="174"/>
      <c r="G87" s="171" t="s">
        <v>193</v>
      </c>
      <c r="H87" s="171"/>
      <c r="I87" s="171"/>
      <c r="J87" s="171"/>
      <c r="K87" s="171"/>
      <c r="L87" s="174"/>
      <c r="M87" s="174"/>
    </row>
    <row r="88" spans="3:13" ht="21" customHeight="1" x14ac:dyDescent="0.2">
      <c r="C88" s="179"/>
      <c r="D88" s="443" t="s">
        <v>99</v>
      </c>
      <c r="E88" s="435">
        <v>1</v>
      </c>
    </row>
    <row r="89" spans="3:13" s="175" customFormat="1" ht="21" customHeight="1" x14ac:dyDescent="0.2">
      <c r="C89" s="439"/>
      <c r="D89" s="440" t="s">
        <v>199</v>
      </c>
      <c r="E89" s="441"/>
      <c r="F89" s="171"/>
      <c r="G89" s="171"/>
      <c r="H89" s="171"/>
      <c r="I89" s="171"/>
      <c r="J89" s="171"/>
      <c r="K89" s="171"/>
      <c r="L89" s="171"/>
      <c r="M89" s="171"/>
    </row>
    <row r="90" spans="3:13" ht="21" customHeight="1" x14ac:dyDescent="0.2">
      <c r="C90" s="182" t="s">
        <v>100</v>
      </c>
      <c r="D90" s="444" t="s">
        <v>216</v>
      </c>
      <c r="E90" s="183"/>
    </row>
    <row r="91" spans="3:13" ht="21" customHeight="1" x14ac:dyDescent="0.2">
      <c r="C91" s="176"/>
      <c r="D91" s="178"/>
      <c r="E91" s="177"/>
      <c r="F91" s="174"/>
      <c r="G91" s="171"/>
      <c r="H91" s="171"/>
      <c r="I91" s="171"/>
      <c r="J91" s="171"/>
      <c r="K91" s="171"/>
      <c r="L91" s="174"/>
      <c r="M91" s="174"/>
    </row>
    <row r="92" spans="3:13" ht="21" customHeight="1" x14ac:dyDescent="0.2">
      <c r="C92" s="179"/>
      <c r="D92" s="443" t="s">
        <v>101</v>
      </c>
      <c r="E92" s="435">
        <v>1.05</v>
      </c>
    </row>
    <row r="93" spans="3:13" s="175" customFormat="1" ht="21" customHeight="1" x14ac:dyDescent="0.2">
      <c r="C93" s="439"/>
      <c r="D93" s="440" t="s">
        <v>199</v>
      </c>
      <c r="E93" s="441"/>
      <c r="F93" s="171"/>
      <c r="G93" s="171"/>
      <c r="H93" s="171"/>
      <c r="I93" s="171"/>
      <c r="J93" s="171"/>
      <c r="K93" s="171"/>
      <c r="L93" s="171"/>
      <c r="M93" s="171"/>
    </row>
    <row r="94" spans="3:13" ht="21" customHeight="1" x14ac:dyDescent="0.2">
      <c r="C94" s="182" t="s">
        <v>102</v>
      </c>
      <c r="D94" s="444" t="s">
        <v>217</v>
      </c>
      <c r="E94" s="183"/>
    </row>
    <row r="95" spans="3:13" ht="21" customHeight="1" x14ac:dyDescent="0.2">
      <c r="C95" s="176"/>
      <c r="D95" s="178"/>
      <c r="E95" s="177"/>
      <c r="F95" s="174"/>
      <c r="G95" s="171"/>
      <c r="H95" s="171"/>
      <c r="I95" s="171"/>
      <c r="J95" s="171"/>
      <c r="K95" s="171"/>
      <c r="L95" s="174"/>
      <c r="M95" s="174"/>
    </row>
    <row r="96" spans="3:13" ht="21" customHeight="1" x14ac:dyDescent="0.2">
      <c r="C96" s="179"/>
      <c r="D96" s="443" t="s">
        <v>103</v>
      </c>
      <c r="E96" s="435">
        <v>1.05</v>
      </c>
    </row>
    <row r="97" spans="3:13" s="175" customFormat="1" ht="21" customHeight="1" x14ac:dyDescent="0.2">
      <c r="C97" s="439"/>
      <c r="D97" s="440" t="s">
        <v>199</v>
      </c>
      <c r="E97" s="441"/>
      <c r="F97" s="171"/>
      <c r="G97" s="171"/>
      <c r="H97" s="171"/>
      <c r="I97" s="171"/>
      <c r="J97" s="171"/>
      <c r="K97" s="171"/>
      <c r="L97" s="171"/>
      <c r="M97" s="171"/>
    </row>
    <row r="98" spans="3:13" ht="21" customHeight="1" x14ac:dyDescent="0.2">
      <c r="C98" s="182" t="s">
        <v>104</v>
      </c>
      <c r="D98" s="444" t="s">
        <v>218</v>
      </c>
      <c r="E98" s="183"/>
    </row>
    <row r="99" spans="3:13" ht="21" customHeight="1" x14ac:dyDescent="0.2">
      <c r="C99" s="176"/>
      <c r="D99" s="178"/>
      <c r="E99" s="177"/>
      <c r="F99" s="174"/>
      <c r="G99" s="171"/>
      <c r="H99" s="171"/>
      <c r="I99" s="171"/>
      <c r="J99" s="171"/>
      <c r="K99" s="171"/>
      <c r="L99" s="174"/>
      <c r="M99" s="174"/>
    </row>
    <row r="100" spans="3:13" ht="21" customHeight="1" x14ac:dyDescent="0.2">
      <c r="C100" s="179"/>
      <c r="D100" s="443" t="s">
        <v>105</v>
      </c>
      <c r="E100" s="435">
        <v>1</v>
      </c>
    </row>
    <row r="101" spans="3:13" s="175" customFormat="1" ht="21" customHeight="1" x14ac:dyDescent="0.2">
      <c r="C101" s="439"/>
      <c r="D101" s="440" t="s">
        <v>199</v>
      </c>
      <c r="E101" s="441"/>
      <c r="F101" s="171"/>
      <c r="G101" s="171"/>
      <c r="H101" s="171"/>
      <c r="I101" s="171"/>
      <c r="J101" s="171"/>
      <c r="K101" s="171"/>
      <c r="L101" s="171"/>
      <c r="M101" s="171"/>
    </row>
    <row r="102" spans="3:13" ht="21" customHeight="1" x14ac:dyDescent="0.2">
      <c r="C102" s="182" t="s">
        <v>106</v>
      </c>
      <c r="D102" s="444" t="s">
        <v>219</v>
      </c>
      <c r="E102" s="183"/>
    </row>
    <row r="103" spans="3:13" ht="21" customHeight="1" x14ac:dyDescent="0.2">
      <c r="C103" s="176"/>
      <c r="D103" s="178"/>
      <c r="E103" s="177"/>
      <c r="F103" s="174"/>
      <c r="G103" s="171"/>
      <c r="H103" s="171"/>
      <c r="I103" s="171"/>
      <c r="J103" s="171"/>
      <c r="K103" s="171"/>
      <c r="L103" s="174"/>
      <c r="M103" s="174"/>
    </row>
    <row r="104" spans="3:13" ht="21" customHeight="1" x14ac:dyDescent="0.2">
      <c r="C104" s="179"/>
      <c r="D104" s="443" t="s">
        <v>197</v>
      </c>
      <c r="E104" s="435">
        <v>2.5</v>
      </c>
    </row>
    <row r="105" spans="3:13" s="175" customFormat="1" ht="21" customHeight="1" x14ac:dyDescent="0.2">
      <c r="C105" s="439"/>
      <c r="D105" s="440" t="s">
        <v>199</v>
      </c>
      <c r="E105" s="441"/>
      <c r="F105" s="171"/>
      <c r="G105" s="171"/>
      <c r="H105" s="171"/>
      <c r="I105" s="171"/>
      <c r="J105" s="171"/>
      <c r="K105" s="171"/>
      <c r="L105" s="171"/>
      <c r="M105" s="171"/>
    </row>
    <row r="106" spans="3:13" ht="21" customHeight="1" x14ac:dyDescent="0.2">
      <c r="C106" s="182" t="s">
        <v>107</v>
      </c>
      <c r="D106" s="444" t="s">
        <v>220</v>
      </c>
      <c r="E106" s="183"/>
    </row>
    <row r="107" spans="3:13" ht="21" customHeight="1" x14ac:dyDescent="0.2">
      <c r="C107" s="176"/>
      <c r="D107" s="178"/>
      <c r="E107" s="177"/>
      <c r="F107" s="174"/>
      <c r="G107" s="171"/>
      <c r="H107" s="171"/>
      <c r="I107" s="171"/>
      <c r="J107" s="171"/>
      <c r="K107" s="171"/>
      <c r="L107" s="174"/>
      <c r="M107" s="174"/>
    </row>
    <row r="108" spans="3:13" ht="21" customHeight="1" x14ac:dyDescent="0.2">
      <c r="C108" s="179"/>
      <c r="D108" s="443" t="s">
        <v>198</v>
      </c>
      <c r="E108" s="435">
        <v>1.6</v>
      </c>
    </row>
    <row r="109" spans="3:13" ht="21" customHeight="1" x14ac:dyDescent="0.2">
      <c r="C109" s="179"/>
      <c r="D109" s="443" t="s">
        <v>202</v>
      </c>
      <c r="E109" s="435">
        <v>2.5</v>
      </c>
    </row>
    <row r="110" spans="3:13" s="175" customFormat="1" ht="21" customHeight="1" x14ac:dyDescent="0.2">
      <c r="C110" s="439"/>
      <c r="D110" s="440" t="s">
        <v>199</v>
      </c>
      <c r="E110" s="441"/>
      <c r="F110" s="171"/>
      <c r="G110" s="171"/>
      <c r="H110" s="171"/>
      <c r="I110" s="171"/>
      <c r="J110" s="171"/>
      <c r="K110" s="171"/>
      <c r="L110" s="171"/>
      <c r="M110" s="171"/>
    </row>
    <row r="111" spans="3:13" ht="21" customHeight="1" x14ac:dyDescent="0.2">
      <c r="C111" s="445"/>
      <c r="D111" s="446" t="s">
        <v>221</v>
      </c>
      <c r="E111" s="447"/>
    </row>
  </sheetData>
  <sheetProtection password="CBF1" sheet="1" objects="1" scenarios="1" selectLockedCells="1" selectUnlockedCells="1"/>
  <mergeCells count="1">
    <mergeCell ref="C3:E3"/>
  </mergeCells>
  <printOptions horizontalCentered="1" verticalCentered="1"/>
  <pageMargins left="0.78740157480314965" right="0.78740157480314965" top="0.31" bottom="0.37" header="0.25" footer="0.23"/>
  <pageSetup paperSize="9" scale="76" orientation="portrait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outlinePr summaryBelow="0" summaryRight="0"/>
    <pageSetUpPr fitToPage="1"/>
  </sheetPr>
  <dimension ref="A1:Z101"/>
  <sheetViews>
    <sheetView showGridLines="0" topLeftCell="A28" zoomScaleNormal="100" workbookViewId="0">
      <selection activeCell="E29" sqref="E29"/>
    </sheetView>
  </sheetViews>
  <sheetFormatPr baseColWidth="10" defaultRowHeight="21.75" customHeight="1" outlineLevelRow="1" x14ac:dyDescent="0.2"/>
  <cols>
    <col min="1" max="1" width="3.28515625" style="83" customWidth="1"/>
    <col min="2" max="2" width="67.5703125" style="137" customWidth="1"/>
    <col min="3" max="3" width="7" style="147" customWidth="1"/>
    <col min="4" max="4" width="12.28515625" style="91" customWidth="1"/>
    <col min="5" max="5" width="65.5703125" style="85" customWidth="1"/>
    <col min="6" max="6" width="13.85546875" style="84" customWidth="1"/>
    <col min="7" max="7" width="25.28515625" style="9" customWidth="1"/>
    <col min="8" max="8" width="24.85546875" style="117" customWidth="1"/>
    <col min="9" max="9" width="21.28515625" style="126" customWidth="1"/>
    <col min="10" max="10" width="12.42578125" style="83" bestFit="1" customWidth="1"/>
    <col min="11" max="11" width="12" style="83" customWidth="1"/>
    <col min="12" max="12" width="12.85546875" style="83" customWidth="1"/>
    <col min="13" max="13" width="8.28515625" style="83" customWidth="1"/>
    <col min="14" max="14" width="11.42578125" style="83"/>
    <col min="15" max="15" width="17" style="83" customWidth="1"/>
    <col min="16" max="16384" width="11.42578125" style="83"/>
  </cols>
  <sheetData>
    <row r="1" spans="2:26" ht="21.75" hidden="1" customHeight="1" outlineLevel="1" x14ac:dyDescent="0.2">
      <c r="E1" s="4"/>
      <c r="F1" s="92"/>
      <c r="G1" s="93" t="s">
        <v>108</v>
      </c>
      <c r="H1" s="94">
        <v>42324</v>
      </c>
      <c r="I1" s="151" t="s">
        <v>164</v>
      </c>
      <c r="J1" s="95"/>
      <c r="K1" s="95"/>
      <c r="L1" s="96"/>
    </row>
    <row r="2" spans="2:26" ht="21.75" hidden="1" customHeight="1" outlineLevel="1" x14ac:dyDescent="0.2">
      <c r="E2" s="97"/>
      <c r="F2" s="98"/>
      <c r="G2" s="99">
        <v>1.0568787500000001</v>
      </c>
      <c r="H2" s="100"/>
      <c r="I2" s="101">
        <v>11</v>
      </c>
      <c r="J2" s="78" t="s">
        <v>158</v>
      </c>
      <c r="K2" s="102">
        <v>2015</v>
      </c>
      <c r="L2" s="103" t="s">
        <v>159</v>
      </c>
    </row>
    <row r="3" spans="2:26" ht="21.75" hidden="1" customHeight="1" outlineLevel="1" x14ac:dyDescent="0.2">
      <c r="E3" s="4"/>
      <c r="F3" s="92"/>
      <c r="G3" s="155" t="s">
        <v>167</v>
      </c>
      <c r="H3" s="156"/>
      <c r="I3" s="104">
        <v>1</v>
      </c>
      <c r="J3" s="105" t="s">
        <v>160</v>
      </c>
      <c r="K3" s="106">
        <v>2015</v>
      </c>
      <c r="L3" s="105" t="s">
        <v>29</v>
      </c>
      <c r="P3" s="107"/>
    </row>
    <row r="4" spans="2:26" ht="21.75" hidden="1" customHeight="1" outlineLevel="1" x14ac:dyDescent="0.25">
      <c r="E4" s="108"/>
      <c r="F4" s="98"/>
      <c r="G4" s="157" t="s">
        <v>165</v>
      </c>
      <c r="H4" s="158"/>
      <c r="I4" s="109">
        <v>2</v>
      </c>
      <c r="J4" s="110" t="s">
        <v>160</v>
      </c>
      <c r="K4" s="111">
        <v>2015</v>
      </c>
      <c r="L4" s="110" t="s">
        <v>29</v>
      </c>
    </row>
    <row r="5" spans="2:26" ht="21.75" hidden="1" customHeight="1" outlineLevel="1" x14ac:dyDescent="0.25">
      <c r="E5" s="112"/>
      <c r="F5" s="113" t="s">
        <v>190</v>
      </c>
      <c r="G5" s="159" t="s">
        <v>28</v>
      </c>
      <c r="H5" s="160" t="s">
        <v>29</v>
      </c>
      <c r="I5" s="114">
        <v>3</v>
      </c>
      <c r="J5" s="103" t="s">
        <v>160</v>
      </c>
      <c r="K5" s="78">
        <v>2015</v>
      </c>
      <c r="L5" s="103" t="s">
        <v>29</v>
      </c>
    </row>
    <row r="6" spans="2:26" ht="21.75" hidden="1" customHeight="1" outlineLevel="1" x14ac:dyDescent="0.3">
      <c r="E6" s="112"/>
      <c r="F6" s="115" t="s">
        <v>189</v>
      </c>
      <c r="G6" s="161" t="s">
        <v>55</v>
      </c>
      <c r="H6" s="162">
        <v>144.6</v>
      </c>
      <c r="I6" s="104">
        <v>4</v>
      </c>
      <c r="J6" s="105" t="s">
        <v>161</v>
      </c>
      <c r="K6" s="106">
        <v>2015</v>
      </c>
      <c r="L6" s="105" t="s">
        <v>328</v>
      </c>
    </row>
    <row r="7" spans="2:26" ht="21.75" hidden="1" customHeight="1" outlineLevel="1" x14ac:dyDescent="0.25">
      <c r="E7" s="112"/>
      <c r="F7" s="116"/>
      <c r="G7" s="157" t="s">
        <v>166</v>
      </c>
      <c r="H7" s="158"/>
      <c r="I7" s="109">
        <v>5</v>
      </c>
      <c r="J7" s="110" t="s">
        <v>161</v>
      </c>
      <c r="K7" s="111">
        <v>2015</v>
      </c>
      <c r="L7" s="110" t="s">
        <v>328</v>
      </c>
    </row>
    <row r="8" spans="2:26" ht="21.75" hidden="1" customHeight="1" outlineLevel="1" x14ac:dyDescent="0.25">
      <c r="E8" s="112"/>
      <c r="G8" s="159" t="s">
        <v>28</v>
      </c>
      <c r="H8" s="160" t="s">
        <v>329</v>
      </c>
      <c r="I8" s="114">
        <v>6</v>
      </c>
      <c r="J8" s="103" t="s">
        <v>161</v>
      </c>
      <c r="K8" s="78">
        <v>2015</v>
      </c>
      <c r="L8" s="103" t="s">
        <v>328</v>
      </c>
    </row>
    <row r="9" spans="2:26" ht="21.75" hidden="1" customHeight="1" outlineLevel="1" x14ac:dyDescent="0.25">
      <c r="E9" s="112"/>
      <c r="G9" s="161" t="s">
        <v>55</v>
      </c>
      <c r="H9" s="162">
        <v>145.6</v>
      </c>
      <c r="I9" s="104">
        <v>7</v>
      </c>
      <c r="J9" s="105" t="s">
        <v>162</v>
      </c>
      <c r="K9" s="106">
        <v>2015</v>
      </c>
      <c r="L9" s="105" t="s">
        <v>330</v>
      </c>
    </row>
    <row r="10" spans="2:26" ht="21.75" hidden="1" customHeight="1" outlineLevel="1" x14ac:dyDescent="0.2">
      <c r="E10" s="83"/>
      <c r="F10" s="83"/>
      <c r="G10" s="473" t="s">
        <v>168</v>
      </c>
      <c r="H10" s="474">
        <v>1.0069156293222683</v>
      </c>
      <c r="I10" s="109">
        <v>8</v>
      </c>
      <c r="J10" s="110" t="s">
        <v>162</v>
      </c>
      <c r="K10" s="111">
        <v>2015</v>
      </c>
      <c r="L10" s="110" t="s">
        <v>330</v>
      </c>
    </row>
    <row r="11" spans="2:26" ht="21.75" hidden="1" customHeight="1" outlineLevel="1" x14ac:dyDescent="0.2">
      <c r="E11" s="475"/>
      <c r="F11" s="476"/>
      <c r="G11" s="477"/>
      <c r="H11" s="478" t="s">
        <v>315</v>
      </c>
      <c r="I11" s="677">
        <v>9</v>
      </c>
      <c r="J11" s="103" t="s">
        <v>162</v>
      </c>
      <c r="K11" s="78">
        <v>2015</v>
      </c>
      <c r="L11" s="103" t="s">
        <v>330</v>
      </c>
    </row>
    <row r="12" spans="2:26" ht="21.75" hidden="1" customHeight="1" outlineLevel="1" x14ac:dyDescent="0.2">
      <c r="E12" s="479"/>
      <c r="F12" s="480"/>
      <c r="G12" s="686" t="s">
        <v>430</v>
      </c>
      <c r="H12" s="482" t="s">
        <v>193</v>
      </c>
      <c r="I12" s="678">
        <v>10</v>
      </c>
      <c r="J12" s="105" t="s">
        <v>163</v>
      </c>
      <c r="K12" s="106">
        <v>2015</v>
      </c>
      <c r="L12" s="105" t="s">
        <v>329</v>
      </c>
    </row>
    <row r="13" spans="2:26" ht="21.75" hidden="1" customHeight="1" outlineLevel="1" x14ac:dyDescent="0.2">
      <c r="E13" s="679" t="s">
        <v>254</v>
      </c>
      <c r="F13" s="680"/>
      <c r="G13" s="681"/>
      <c r="H13" s="682" t="s">
        <v>425</v>
      </c>
      <c r="I13" s="109">
        <v>11</v>
      </c>
      <c r="J13" s="110" t="s">
        <v>163</v>
      </c>
      <c r="K13" s="111">
        <v>2015</v>
      </c>
      <c r="L13" s="110" t="s">
        <v>329</v>
      </c>
    </row>
    <row r="14" spans="2:26" ht="21.75" hidden="1" customHeight="1" outlineLevel="1" x14ac:dyDescent="0.25">
      <c r="E14" s="112"/>
      <c r="I14" s="114">
        <v>12</v>
      </c>
      <c r="J14" s="103" t="s">
        <v>163</v>
      </c>
      <c r="K14" s="78">
        <v>2015</v>
      </c>
      <c r="L14" s="103" t="s">
        <v>329</v>
      </c>
    </row>
    <row r="15" spans="2:26" ht="21.75" hidden="1" customHeight="1" outlineLevel="1" thickBot="1" x14ac:dyDescent="0.3">
      <c r="B15" s="138"/>
      <c r="C15" s="148"/>
      <c r="D15" s="120"/>
      <c r="E15" s="121"/>
      <c r="F15" s="119"/>
      <c r="G15" s="122"/>
      <c r="H15" s="123"/>
      <c r="I15" s="124"/>
      <c r="J15" s="118"/>
      <c r="K15" s="118"/>
      <c r="L15" s="118"/>
      <c r="M15" s="125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2:26" ht="21.75" customHeight="1" thickBot="1" x14ac:dyDescent="0.25"/>
    <row r="17" spans="2:14" ht="21.75" customHeight="1" thickBot="1" x14ac:dyDescent="0.45">
      <c r="C17" s="149"/>
      <c r="D17" s="132">
        <v>0</v>
      </c>
      <c r="E17" s="133" t="s">
        <v>229</v>
      </c>
      <c r="F17" s="134"/>
      <c r="G17" s="135"/>
      <c r="H17" s="136"/>
      <c r="M17" s="127"/>
    </row>
    <row r="18" spans="2:14" ht="31.5" customHeight="1" x14ac:dyDescent="0.2">
      <c r="C18" s="150" t="s">
        <v>189</v>
      </c>
      <c r="D18" s="62"/>
      <c r="E18" s="63"/>
      <c r="F18" s="64"/>
      <c r="G18" s="65" t="s">
        <v>178</v>
      </c>
      <c r="H18" s="66">
        <v>42324</v>
      </c>
      <c r="I18" s="128"/>
      <c r="M18" s="127"/>
    </row>
    <row r="19" spans="2:14" ht="31.5" customHeight="1" x14ac:dyDescent="0.2">
      <c r="B19" s="448" t="s">
        <v>327</v>
      </c>
      <c r="C19" s="150" t="s">
        <v>189</v>
      </c>
      <c r="D19" s="67"/>
      <c r="E19" s="8"/>
      <c r="F19" s="5" t="s">
        <v>179</v>
      </c>
      <c r="G19" s="6" t="s">
        <v>329</v>
      </c>
      <c r="H19" s="68">
        <v>145.6</v>
      </c>
      <c r="I19" s="128"/>
      <c r="M19" s="127"/>
    </row>
    <row r="20" spans="2:14" ht="31.5" customHeight="1" thickBot="1" x14ac:dyDescent="0.25">
      <c r="C20" s="150" t="s">
        <v>189</v>
      </c>
      <c r="D20" s="69"/>
      <c r="E20" s="70"/>
      <c r="F20" s="71"/>
      <c r="G20" s="72" t="s">
        <v>186</v>
      </c>
      <c r="H20" s="79" t="s">
        <v>79</v>
      </c>
      <c r="I20" s="128"/>
      <c r="M20" s="127"/>
    </row>
    <row r="21" spans="2:14" ht="23.25" customHeight="1" x14ac:dyDescent="0.4">
      <c r="B21" s="139"/>
      <c r="C21" s="149"/>
      <c r="D21" s="460" t="s">
        <v>193</v>
      </c>
      <c r="E21" s="461"/>
      <c r="F21" s="461"/>
      <c r="G21" s="461"/>
      <c r="H21" s="461"/>
      <c r="J21" s="84"/>
      <c r="L21" s="82"/>
      <c r="M21" s="82"/>
    </row>
    <row r="22" spans="2:14" s="84" customFormat="1" ht="24" customHeight="1" x14ac:dyDescent="0.4">
      <c r="B22" s="140"/>
      <c r="C22" s="149"/>
      <c r="D22" s="488" t="s">
        <v>302</v>
      </c>
      <c r="E22" s="449"/>
      <c r="F22" s="449"/>
      <c r="G22" s="449"/>
      <c r="H22" s="449"/>
      <c r="I22" s="126"/>
    </row>
    <row r="23" spans="2:14" ht="30" customHeight="1" thickBot="1" x14ac:dyDescent="0.45">
      <c r="B23" s="140" t="s">
        <v>297</v>
      </c>
      <c r="C23" s="149"/>
      <c r="D23" s="695" t="s">
        <v>432</v>
      </c>
      <c r="E23" s="695"/>
      <c r="F23" s="695"/>
      <c r="G23" s="695"/>
      <c r="H23" s="695"/>
    </row>
    <row r="24" spans="2:14" s="84" customFormat="1" ht="24" customHeight="1" thickTop="1" x14ac:dyDescent="0.35">
      <c r="B24" s="140" t="s">
        <v>305</v>
      </c>
      <c r="C24" s="150" t="s">
        <v>189</v>
      </c>
      <c r="D24" s="497" t="s">
        <v>298</v>
      </c>
      <c r="E24" s="696" t="s">
        <v>433</v>
      </c>
      <c r="F24" s="696"/>
      <c r="G24" s="696"/>
      <c r="H24" s="696"/>
    </row>
    <row r="25" spans="2:14" ht="24" customHeight="1" x14ac:dyDescent="0.2">
      <c r="B25" s="140" t="s">
        <v>188</v>
      </c>
      <c r="C25" s="150" t="s">
        <v>189</v>
      </c>
      <c r="D25" s="464" t="s">
        <v>299</v>
      </c>
      <c r="E25" s="697" t="s">
        <v>434</v>
      </c>
      <c r="F25" s="697"/>
      <c r="G25" s="697"/>
      <c r="H25" s="697"/>
      <c r="J25" s="84"/>
    </row>
    <row r="26" spans="2:14" ht="24" customHeight="1" x14ac:dyDescent="0.2">
      <c r="B26" s="140" t="s">
        <v>306</v>
      </c>
      <c r="C26" s="150" t="s">
        <v>189</v>
      </c>
      <c r="D26" s="464" t="s">
        <v>300</v>
      </c>
      <c r="E26" s="471" t="s">
        <v>435</v>
      </c>
      <c r="F26" s="450"/>
      <c r="G26" s="450"/>
      <c r="H26" s="462"/>
    </row>
    <row r="27" spans="2:14" ht="20.25" customHeight="1" thickBot="1" x14ac:dyDescent="0.25">
      <c r="B27" s="140" t="s">
        <v>225</v>
      </c>
      <c r="C27" s="150" t="s">
        <v>189</v>
      </c>
      <c r="D27" s="492" t="s">
        <v>228</v>
      </c>
      <c r="E27" s="493" t="s">
        <v>437</v>
      </c>
      <c r="F27" s="494"/>
      <c r="G27" s="495" t="s">
        <v>301</v>
      </c>
      <c r="H27" s="496">
        <v>42324</v>
      </c>
    </row>
    <row r="28" spans="2:14" s="84" customFormat="1" ht="24" customHeight="1" thickTop="1" x14ac:dyDescent="0.4">
      <c r="B28" s="140"/>
      <c r="C28" s="149"/>
      <c r="D28" s="464"/>
      <c r="E28" s="465"/>
      <c r="F28" s="385"/>
      <c r="G28" s="459"/>
      <c r="H28" s="463"/>
      <c r="I28" s="126"/>
    </row>
    <row r="29" spans="2:14" ht="30" customHeight="1" x14ac:dyDescent="0.45">
      <c r="B29" s="142"/>
      <c r="C29" s="150"/>
      <c r="E29" s="491" t="s">
        <v>303</v>
      </c>
      <c r="F29" s="1">
        <v>41.4</v>
      </c>
      <c r="G29" s="1"/>
      <c r="H29" s="453"/>
      <c r="I29" s="83"/>
      <c r="J29" s="84"/>
      <c r="L29" s="82"/>
      <c r="M29" s="82"/>
    </row>
    <row r="30" spans="2:14" ht="24" customHeight="1" x14ac:dyDescent="0.2">
      <c r="D30" s="83"/>
      <c r="E30" s="452" t="s">
        <v>304</v>
      </c>
      <c r="F30" s="83"/>
      <c r="G30" s="83"/>
      <c r="H30" s="83"/>
    </row>
    <row r="31" spans="2:14" ht="30.75" customHeight="1" x14ac:dyDescent="0.2">
      <c r="B31" s="141"/>
      <c r="C31" s="150"/>
      <c r="D31" s="459"/>
      <c r="E31" s="454" t="s">
        <v>176</v>
      </c>
      <c r="F31" s="455">
        <v>1.1499999999999999</v>
      </c>
      <c r="G31" s="698" t="s">
        <v>436</v>
      </c>
      <c r="H31" s="698"/>
      <c r="N31" s="129"/>
    </row>
    <row r="32" spans="2:14" s="451" customFormat="1" ht="24" customHeight="1" thickBot="1" x14ac:dyDescent="0.25">
      <c r="B32" s="456"/>
      <c r="C32" s="457"/>
      <c r="D32" s="498"/>
      <c r="E32" s="499" t="s">
        <v>284</v>
      </c>
      <c r="F32" s="500">
        <v>1.0069156293222683</v>
      </c>
      <c r="G32" s="501" t="s">
        <v>331</v>
      </c>
      <c r="H32" s="501"/>
      <c r="I32" s="458"/>
    </row>
    <row r="33" spans="2:15" s="81" customFormat="1" ht="24" customHeight="1" thickTop="1" thickBot="1" x14ac:dyDescent="0.45">
      <c r="B33" s="143"/>
      <c r="C33" s="149"/>
      <c r="D33" s="16">
        <v>1</v>
      </c>
      <c r="E33" s="17"/>
      <c r="F33" s="18"/>
      <c r="G33" s="18"/>
      <c r="H33" s="7"/>
      <c r="I33" s="126"/>
    </row>
    <row r="34" spans="2:15" ht="24" customHeight="1" x14ac:dyDescent="0.2">
      <c r="B34" s="144"/>
      <c r="C34" s="150"/>
      <c r="D34" s="132" t="s">
        <v>332</v>
      </c>
      <c r="E34" s="133" t="s">
        <v>192</v>
      </c>
      <c r="F34" s="134"/>
      <c r="G34" s="135"/>
      <c r="H34" s="136">
        <v>40540527.375</v>
      </c>
      <c r="I34" s="83"/>
      <c r="L34" s="82"/>
      <c r="M34" s="82"/>
    </row>
    <row r="35" spans="2:15" ht="24" customHeight="1" x14ac:dyDescent="0.3">
      <c r="B35" s="140" t="s">
        <v>307</v>
      </c>
      <c r="C35" s="150"/>
      <c r="D35" s="52">
        <v>1.1000000000000001</v>
      </c>
      <c r="E35" s="53" t="s">
        <v>177</v>
      </c>
      <c r="F35" s="54" t="s">
        <v>21</v>
      </c>
      <c r="G35" s="676" t="s">
        <v>22</v>
      </c>
      <c r="H35" s="56">
        <v>21000000</v>
      </c>
      <c r="I35" s="130"/>
      <c r="J35" s="131"/>
      <c r="L35" s="82"/>
      <c r="M35" s="82"/>
    </row>
    <row r="36" spans="2:15" ht="24" customHeight="1" x14ac:dyDescent="0.2">
      <c r="B36" s="140" t="s">
        <v>185</v>
      </c>
      <c r="C36" s="150" t="s">
        <v>189</v>
      </c>
      <c r="D36" s="20" t="s">
        <v>316</v>
      </c>
      <c r="E36" s="22" t="s">
        <v>33</v>
      </c>
      <c r="F36" s="11">
        <v>4000</v>
      </c>
      <c r="G36" s="671">
        <v>2700</v>
      </c>
      <c r="H36" s="19">
        <v>10800000</v>
      </c>
      <c r="L36" s="82"/>
      <c r="M36" s="82"/>
    </row>
    <row r="37" spans="2:15" ht="24" customHeight="1" x14ac:dyDescent="0.2">
      <c r="B37" s="140"/>
      <c r="C37" s="150" t="s">
        <v>189</v>
      </c>
      <c r="D37" s="20" t="s">
        <v>317</v>
      </c>
      <c r="E37" s="22" t="s">
        <v>5</v>
      </c>
      <c r="F37" s="11">
        <v>3000</v>
      </c>
      <c r="G37" s="671">
        <v>3400</v>
      </c>
      <c r="H37" s="19">
        <v>10200000</v>
      </c>
      <c r="L37" s="82"/>
      <c r="M37" s="82"/>
    </row>
    <row r="38" spans="2:15" ht="24" customHeight="1" x14ac:dyDescent="0.2">
      <c r="B38" s="140"/>
      <c r="C38" s="150" t="s">
        <v>190</v>
      </c>
      <c r="D38" s="20" t="s">
        <v>318</v>
      </c>
      <c r="E38" s="22"/>
      <c r="F38" s="11"/>
      <c r="G38" s="671" t="s">
        <v>193</v>
      </c>
      <c r="H38" s="19" t="s">
        <v>193</v>
      </c>
      <c r="L38" s="82"/>
      <c r="M38" s="82"/>
    </row>
    <row r="39" spans="2:15" ht="24" customHeight="1" x14ac:dyDescent="0.2">
      <c r="B39" s="140"/>
      <c r="C39" s="150" t="s">
        <v>190</v>
      </c>
      <c r="D39" s="20" t="s">
        <v>319</v>
      </c>
      <c r="E39" s="22"/>
      <c r="F39" s="11"/>
      <c r="G39" s="671" t="s">
        <v>193</v>
      </c>
      <c r="H39" s="19" t="s">
        <v>193</v>
      </c>
      <c r="L39" s="82"/>
      <c r="M39" s="82"/>
    </row>
    <row r="40" spans="2:15" ht="24" customHeight="1" x14ac:dyDescent="0.2">
      <c r="B40" s="140"/>
      <c r="C40" s="150" t="s">
        <v>190</v>
      </c>
      <c r="D40" s="20" t="s">
        <v>320</v>
      </c>
      <c r="E40" s="22"/>
      <c r="F40" s="11"/>
      <c r="G40" s="671" t="s">
        <v>193</v>
      </c>
      <c r="H40" s="19" t="s">
        <v>193</v>
      </c>
      <c r="L40" s="82"/>
      <c r="M40" s="82"/>
    </row>
    <row r="41" spans="2:15" ht="24" customHeight="1" thickBot="1" x14ac:dyDescent="0.25">
      <c r="B41" s="140"/>
      <c r="C41" s="150" t="s">
        <v>190</v>
      </c>
      <c r="D41" s="20" t="s">
        <v>321</v>
      </c>
      <c r="E41" s="22"/>
      <c r="F41" s="11"/>
      <c r="G41" s="672" t="s">
        <v>193</v>
      </c>
      <c r="H41" s="49" t="s">
        <v>193</v>
      </c>
      <c r="L41" s="82"/>
      <c r="M41" s="82"/>
    </row>
    <row r="42" spans="2:15" ht="24" customHeight="1" x14ac:dyDescent="0.4">
      <c r="B42" s="145" t="s">
        <v>308</v>
      </c>
      <c r="C42" s="149"/>
      <c r="D42" s="57">
        <v>1.2</v>
      </c>
      <c r="E42" s="58" t="s">
        <v>173</v>
      </c>
      <c r="F42" s="59" t="s">
        <v>21</v>
      </c>
      <c r="G42" s="675" t="s">
        <v>22</v>
      </c>
      <c r="H42" s="61">
        <v>2400000</v>
      </c>
      <c r="L42" s="82"/>
      <c r="M42" s="82"/>
      <c r="O42" s="80"/>
    </row>
    <row r="43" spans="2:15" ht="24" customHeight="1" x14ac:dyDescent="0.2">
      <c r="B43" s="140" t="s">
        <v>184</v>
      </c>
      <c r="C43" s="150" t="s">
        <v>189</v>
      </c>
      <c r="D43" s="20" t="s">
        <v>153</v>
      </c>
      <c r="E43" s="22" t="s">
        <v>8</v>
      </c>
      <c r="F43" s="11">
        <v>1000</v>
      </c>
      <c r="G43" s="671">
        <v>2400</v>
      </c>
      <c r="H43" s="19">
        <v>2400000</v>
      </c>
      <c r="L43" s="82"/>
      <c r="M43" s="82"/>
    </row>
    <row r="44" spans="2:15" ht="24" customHeight="1" x14ac:dyDescent="0.2">
      <c r="B44" s="140"/>
      <c r="C44" s="150" t="s">
        <v>190</v>
      </c>
      <c r="D44" s="20" t="s">
        <v>154</v>
      </c>
      <c r="E44" s="22"/>
      <c r="F44" s="11"/>
      <c r="G44" s="671" t="s">
        <v>193</v>
      </c>
      <c r="H44" s="19" t="s">
        <v>193</v>
      </c>
      <c r="L44" s="82"/>
      <c r="M44" s="82"/>
    </row>
    <row r="45" spans="2:15" ht="15" customHeight="1" x14ac:dyDescent="0.2">
      <c r="B45" s="140"/>
      <c r="C45" s="150" t="s">
        <v>190</v>
      </c>
      <c r="D45" s="20" t="s">
        <v>155</v>
      </c>
      <c r="E45" s="22"/>
      <c r="F45" s="11"/>
      <c r="G45" s="671" t="s">
        <v>193</v>
      </c>
      <c r="H45" s="19" t="s">
        <v>193</v>
      </c>
      <c r="L45" s="82"/>
      <c r="M45" s="82"/>
    </row>
    <row r="46" spans="2:15" ht="24" customHeight="1" x14ac:dyDescent="0.2">
      <c r="B46" s="140"/>
      <c r="C46" s="150" t="s">
        <v>190</v>
      </c>
      <c r="D46" s="20" t="s">
        <v>156</v>
      </c>
      <c r="E46" s="22"/>
      <c r="F46" s="11"/>
      <c r="G46" s="671" t="s">
        <v>193</v>
      </c>
      <c r="H46" s="19" t="s">
        <v>193</v>
      </c>
      <c r="L46" s="82"/>
      <c r="M46" s="82"/>
    </row>
    <row r="47" spans="2:15" ht="24" customHeight="1" x14ac:dyDescent="0.2">
      <c r="B47" s="140"/>
      <c r="C47" s="150" t="s">
        <v>190</v>
      </c>
      <c r="D47" s="20" t="s">
        <v>157</v>
      </c>
      <c r="E47" s="22"/>
      <c r="F47" s="11"/>
      <c r="G47" s="671" t="s">
        <v>193</v>
      </c>
      <c r="H47" s="19" t="s">
        <v>193</v>
      </c>
      <c r="L47" s="82"/>
      <c r="M47" s="82"/>
    </row>
    <row r="48" spans="2:15" ht="24" customHeight="1" x14ac:dyDescent="0.2">
      <c r="B48" s="140"/>
      <c r="C48" s="150" t="s">
        <v>190</v>
      </c>
      <c r="D48" s="20" t="s">
        <v>285</v>
      </c>
      <c r="E48" s="22"/>
      <c r="F48" s="11"/>
      <c r="G48" s="671" t="s">
        <v>193</v>
      </c>
      <c r="H48" s="19" t="s">
        <v>193</v>
      </c>
      <c r="L48" s="82"/>
      <c r="M48" s="82"/>
    </row>
    <row r="49" spans="2:13" ht="15" customHeight="1" x14ac:dyDescent="0.2">
      <c r="B49" s="140"/>
      <c r="C49" s="150" t="s">
        <v>190</v>
      </c>
      <c r="D49" s="20" t="s">
        <v>286</v>
      </c>
      <c r="E49" s="22"/>
      <c r="F49" s="11"/>
      <c r="G49" s="671" t="s">
        <v>193</v>
      </c>
      <c r="H49" s="19" t="s">
        <v>193</v>
      </c>
      <c r="L49" s="82"/>
      <c r="M49" s="82"/>
    </row>
    <row r="50" spans="2:13" ht="24" customHeight="1" x14ac:dyDescent="0.2">
      <c r="B50" s="140"/>
      <c r="C50" s="150" t="s">
        <v>190</v>
      </c>
      <c r="D50" s="20" t="s">
        <v>287</v>
      </c>
      <c r="E50" s="22"/>
      <c r="F50" s="11"/>
      <c r="G50" s="671" t="s">
        <v>193</v>
      </c>
      <c r="H50" s="19" t="s">
        <v>193</v>
      </c>
      <c r="L50" s="82"/>
      <c r="M50" s="82"/>
    </row>
    <row r="51" spans="2:13" ht="24" customHeight="1" x14ac:dyDescent="0.2">
      <c r="B51" s="140"/>
      <c r="C51" s="150" t="s">
        <v>190</v>
      </c>
      <c r="D51" s="20" t="s">
        <v>288</v>
      </c>
      <c r="E51" s="22"/>
      <c r="F51" s="11"/>
      <c r="G51" s="671" t="s">
        <v>193</v>
      </c>
      <c r="H51" s="19" t="s">
        <v>193</v>
      </c>
      <c r="L51" s="82"/>
      <c r="M51" s="82"/>
    </row>
    <row r="52" spans="2:13" ht="15" customHeight="1" x14ac:dyDescent="0.2">
      <c r="B52" s="140"/>
      <c r="C52" s="150" t="s">
        <v>190</v>
      </c>
      <c r="D52" s="20" t="s">
        <v>289</v>
      </c>
      <c r="E52" s="22"/>
      <c r="F52" s="11"/>
      <c r="G52" s="671" t="s">
        <v>193</v>
      </c>
      <c r="H52" s="19" t="s">
        <v>193</v>
      </c>
      <c r="L52" s="82"/>
      <c r="M52" s="82"/>
    </row>
    <row r="53" spans="2:13" ht="24" customHeight="1" x14ac:dyDescent="0.2">
      <c r="B53" s="140"/>
      <c r="C53" s="150" t="s">
        <v>190</v>
      </c>
      <c r="D53" s="20" t="s">
        <v>290</v>
      </c>
      <c r="E53" s="22"/>
      <c r="F53" s="11"/>
      <c r="G53" s="671" t="s">
        <v>193</v>
      </c>
      <c r="H53" s="19" t="s">
        <v>193</v>
      </c>
      <c r="L53" s="82"/>
      <c r="M53" s="82"/>
    </row>
    <row r="54" spans="2:13" ht="24" customHeight="1" x14ac:dyDescent="0.2">
      <c r="B54" s="140"/>
      <c r="C54" s="150" t="s">
        <v>190</v>
      </c>
      <c r="D54" s="20" t="s">
        <v>291</v>
      </c>
      <c r="E54" s="22"/>
      <c r="F54" s="11"/>
      <c r="G54" s="671" t="s">
        <v>193</v>
      </c>
      <c r="H54" s="19" t="s">
        <v>193</v>
      </c>
      <c r="L54" s="82"/>
      <c r="M54" s="82"/>
    </row>
    <row r="55" spans="2:13" ht="24" customHeight="1" x14ac:dyDescent="0.2">
      <c r="B55" s="140"/>
      <c r="C55" s="150" t="s">
        <v>190</v>
      </c>
      <c r="D55" s="20" t="s">
        <v>292</v>
      </c>
      <c r="E55" s="22"/>
      <c r="F55" s="11"/>
      <c r="G55" s="671" t="s">
        <v>193</v>
      </c>
      <c r="H55" s="19" t="s">
        <v>193</v>
      </c>
      <c r="L55" s="82"/>
      <c r="M55" s="82"/>
    </row>
    <row r="56" spans="2:13" ht="15" customHeight="1" x14ac:dyDescent="0.2">
      <c r="B56" s="140"/>
      <c r="C56" s="150" t="s">
        <v>190</v>
      </c>
      <c r="D56" s="20" t="s">
        <v>293</v>
      </c>
      <c r="E56" s="22"/>
      <c r="F56" s="11"/>
      <c r="G56" s="671" t="s">
        <v>193</v>
      </c>
      <c r="H56" s="19" t="s">
        <v>193</v>
      </c>
      <c r="L56" s="82"/>
      <c r="M56" s="82"/>
    </row>
    <row r="57" spans="2:13" ht="24" customHeight="1" thickBot="1" x14ac:dyDescent="0.25">
      <c r="B57" s="140"/>
      <c r="C57" s="150" t="s">
        <v>190</v>
      </c>
      <c r="D57" s="20" t="s">
        <v>294</v>
      </c>
      <c r="E57" s="22"/>
      <c r="F57" s="11"/>
      <c r="G57" s="671" t="s">
        <v>193</v>
      </c>
      <c r="H57" s="19" t="s">
        <v>193</v>
      </c>
      <c r="L57" s="82"/>
      <c r="M57" s="82"/>
    </row>
    <row r="58" spans="2:13" ht="24" customHeight="1" x14ac:dyDescent="0.3">
      <c r="B58" s="144"/>
      <c r="C58" s="150"/>
      <c r="D58" s="57">
        <v>1.3</v>
      </c>
      <c r="E58" s="58" t="s">
        <v>295</v>
      </c>
      <c r="F58" s="59" t="s">
        <v>169</v>
      </c>
      <c r="G58" s="675" t="s">
        <v>170</v>
      </c>
      <c r="H58" s="61">
        <v>4354000</v>
      </c>
      <c r="I58" s="130"/>
      <c r="L58" s="82"/>
      <c r="M58" s="82"/>
    </row>
    <row r="59" spans="2:13" ht="24" customHeight="1" x14ac:dyDescent="0.2">
      <c r="B59" s="466" t="s">
        <v>109</v>
      </c>
      <c r="C59" s="150" t="s">
        <v>189</v>
      </c>
      <c r="D59" s="20"/>
      <c r="E59" s="22" t="s">
        <v>109</v>
      </c>
      <c r="F59" s="11">
        <v>500</v>
      </c>
      <c r="G59" s="671">
        <v>6400</v>
      </c>
      <c r="H59" s="19">
        <v>3200000</v>
      </c>
      <c r="L59" s="82"/>
      <c r="M59" s="82"/>
    </row>
    <row r="60" spans="2:13" ht="24" customHeight="1" x14ac:dyDescent="0.2">
      <c r="B60" s="466" t="s">
        <v>425</v>
      </c>
      <c r="C60" s="150" t="s">
        <v>189</v>
      </c>
      <c r="D60" s="20"/>
      <c r="E60" s="22" t="s">
        <v>254</v>
      </c>
      <c r="F60" s="11">
        <v>500</v>
      </c>
      <c r="G60" s="671">
        <v>2300</v>
      </c>
      <c r="H60" s="19">
        <v>1150000</v>
      </c>
      <c r="L60" s="82"/>
      <c r="M60" s="82"/>
    </row>
    <row r="61" spans="2:13" ht="24" customHeight="1" x14ac:dyDescent="0.2">
      <c r="B61" s="140" t="s">
        <v>309</v>
      </c>
      <c r="C61" s="150" t="s">
        <v>189</v>
      </c>
      <c r="D61" s="20" t="s">
        <v>322</v>
      </c>
      <c r="E61" s="22" t="s">
        <v>424</v>
      </c>
      <c r="F61" s="11">
        <v>10</v>
      </c>
      <c r="G61" s="673">
        <v>400</v>
      </c>
      <c r="H61" s="19">
        <v>4000</v>
      </c>
      <c r="L61" s="82"/>
      <c r="M61" s="82"/>
    </row>
    <row r="62" spans="2:13" ht="15" customHeight="1" x14ac:dyDescent="0.2">
      <c r="B62" s="140" t="s">
        <v>309</v>
      </c>
      <c r="C62" s="150" t="s">
        <v>190</v>
      </c>
      <c r="D62" s="20" t="s">
        <v>323</v>
      </c>
      <c r="E62" s="22"/>
      <c r="F62" s="11"/>
      <c r="G62" s="673"/>
      <c r="H62" s="19">
        <v>0</v>
      </c>
      <c r="L62" s="82"/>
      <c r="M62" s="82"/>
    </row>
    <row r="63" spans="2:13" ht="24" customHeight="1" x14ac:dyDescent="0.2">
      <c r="B63" s="140" t="s">
        <v>309</v>
      </c>
      <c r="C63" s="150" t="s">
        <v>190</v>
      </c>
      <c r="D63" s="20" t="s">
        <v>324</v>
      </c>
      <c r="E63" s="22"/>
      <c r="F63" s="11"/>
      <c r="G63" s="673"/>
      <c r="H63" s="19">
        <v>0</v>
      </c>
      <c r="L63" s="82"/>
      <c r="M63" s="82"/>
    </row>
    <row r="64" spans="2:13" ht="24" customHeight="1" x14ac:dyDescent="0.2">
      <c r="B64" s="140" t="s">
        <v>309</v>
      </c>
      <c r="C64" s="150" t="s">
        <v>190</v>
      </c>
      <c r="D64" s="20" t="s">
        <v>325</v>
      </c>
      <c r="E64" s="22"/>
      <c r="F64" s="11"/>
      <c r="G64" s="673"/>
      <c r="H64" s="19">
        <v>0</v>
      </c>
      <c r="L64" s="82"/>
      <c r="M64" s="82"/>
    </row>
    <row r="65" spans="1:13" ht="24" customHeight="1" thickBot="1" x14ac:dyDescent="0.25">
      <c r="B65" s="140" t="s">
        <v>309</v>
      </c>
      <c r="C65" s="150" t="s">
        <v>190</v>
      </c>
      <c r="D65" s="50" t="s">
        <v>326</v>
      </c>
      <c r="E65" s="46"/>
      <c r="F65" s="47"/>
      <c r="G65" s="674"/>
      <c r="H65" s="49">
        <v>0</v>
      </c>
      <c r="L65" s="82"/>
      <c r="M65" s="82"/>
    </row>
    <row r="66" spans="1:13" ht="15" customHeight="1" x14ac:dyDescent="0.3">
      <c r="B66" s="144"/>
      <c r="C66" s="150"/>
      <c r="D66" s="57">
        <v>1.4</v>
      </c>
      <c r="E66" s="58" t="s">
        <v>171</v>
      </c>
      <c r="F66" s="59" t="s">
        <v>169</v>
      </c>
      <c r="G66" s="675" t="s">
        <v>170</v>
      </c>
      <c r="H66" s="61">
        <v>7462832.5</v>
      </c>
      <c r="I66" s="130"/>
      <c r="L66" s="82"/>
      <c r="M66" s="82"/>
    </row>
    <row r="67" spans="1:13" ht="24" customHeight="1" x14ac:dyDescent="0.2">
      <c r="B67" s="140" t="s">
        <v>181</v>
      </c>
      <c r="C67" s="150" t="s">
        <v>189</v>
      </c>
      <c r="D67" s="20"/>
      <c r="E67" s="22" t="s">
        <v>149</v>
      </c>
      <c r="F67" s="11">
        <v>5000</v>
      </c>
      <c r="G67" s="669">
        <v>300</v>
      </c>
      <c r="H67" s="19">
        <v>1500000</v>
      </c>
      <c r="L67" s="82"/>
      <c r="M67" s="82"/>
    </row>
    <row r="68" spans="1:13" ht="24" customHeight="1" x14ac:dyDescent="0.2">
      <c r="B68" s="140" t="s">
        <v>180</v>
      </c>
      <c r="C68" s="150" t="s">
        <v>189</v>
      </c>
      <c r="D68" s="20"/>
      <c r="E68" s="22" t="s">
        <v>151</v>
      </c>
      <c r="F68" s="14">
        <v>50</v>
      </c>
      <c r="G68" s="670">
        <v>6600</v>
      </c>
      <c r="H68" s="19">
        <v>330000</v>
      </c>
      <c r="L68" s="82"/>
      <c r="M68" s="82"/>
    </row>
    <row r="69" spans="1:13" ht="21.75" customHeight="1" x14ac:dyDescent="0.2">
      <c r="B69" s="140" t="s">
        <v>180</v>
      </c>
      <c r="C69" s="150" t="s">
        <v>189</v>
      </c>
      <c r="D69" s="20"/>
      <c r="E69" s="22" t="s">
        <v>150</v>
      </c>
      <c r="F69" s="14">
        <v>100</v>
      </c>
      <c r="G69" s="670">
        <v>55700</v>
      </c>
      <c r="H69" s="19">
        <v>5570000</v>
      </c>
      <c r="L69" s="82"/>
      <c r="M69" s="82"/>
    </row>
    <row r="70" spans="1:13" ht="21.75" customHeight="1" x14ac:dyDescent="0.2">
      <c r="B70" s="140" t="s">
        <v>427</v>
      </c>
      <c r="C70" s="150" t="s">
        <v>189</v>
      </c>
      <c r="D70" s="20"/>
      <c r="E70" s="22" t="s">
        <v>312</v>
      </c>
      <c r="F70" s="468">
        <v>225</v>
      </c>
      <c r="G70" s="683">
        <v>145.69999999999999</v>
      </c>
      <c r="H70" s="19">
        <v>32782.5</v>
      </c>
      <c r="L70" s="82"/>
      <c r="M70" s="82"/>
    </row>
    <row r="71" spans="1:13" ht="21.75" customHeight="1" thickBot="1" x14ac:dyDescent="0.25">
      <c r="B71" s="140" t="s">
        <v>427</v>
      </c>
      <c r="C71" s="150" t="s">
        <v>189</v>
      </c>
      <c r="D71" s="50"/>
      <c r="E71" s="46" t="s">
        <v>313</v>
      </c>
      <c r="F71" s="468">
        <v>100</v>
      </c>
      <c r="G71" s="684">
        <v>300.5</v>
      </c>
      <c r="H71" s="49">
        <v>30050</v>
      </c>
      <c r="L71" s="82"/>
      <c r="M71" s="82"/>
    </row>
    <row r="72" spans="1:13" ht="21.75" customHeight="1" x14ac:dyDescent="0.4">
      <c r="B72" s="146"/>
      <c r="C72" s="149"/>
      <c r="D72" s="57">
        <v>1.5</v>
      </c>
      <c r="E72" s="58" t="s">
        <v>182</v>
      </c>
      <c r="F72" s="59" t="s">
        <v>21</v>
      </c>
      <c r="G72" s="675" t="s">
        <v>22</v>
      </c>
      <c r="H72" s="61">
        <v>35800</v>
      </c>
      <c r="L72" s="82"/>
      <c r="M72" s="82"/>
    </row>
    <row r="73" spans="1:13" ht="21.75" customHeight="1" x14ac:dyDescent="0.2">
      <c r="B73" s="140" t="s">
        <v>183</v>
      </c>
      <c r="C73" s="150" t="s">
        <v>189</v>
      </c>
      <c r="D73" s="21" t="s">
        <v>116</v>
      </c>
      <c r="E73" s="22" t="s">
        <v>115</v>
      </c>
      <c r="F73" s="11">
        <v>100</v>
      </c>
      <c r="G73" s="671">
        <v>129.1</v>
      </c>
      <c r="H73" s="19">
        <v>12910</v>
      </c>
      <c r="L73" s="82"/>
      <c r="M73" s="82"/>
    </row>
    <row r="74" spans="1:13" ht="21.75" customHeight="1" thickBot="1" x14ac:dyDescent="0.25">
      <c r="B74" s="140" t="s">
        <v>183</v>
      </c>
      <c r="C74" s="150" t="s">
        <v>189</v>
      </c>
      <c r="D74" s="51" t="s">
        <v>117</v>
      </c>
      <c r="E74" s="46" t="s">
        <v>118</v>
      </c>
      <c r="F74" s="47">
        <v>100</v>
      </c>
      <c r="G74" s="672">
        <v>228.9</v>
      </c>
      <c r="H74" s="49">
        <v>22890</v>
      </c>
      <c r="L74" s="82"/>
      <c r="M74" s="82"/>
    </row>
    <row r="75" spans="1:13" ht="21.75" customHeight="1" thickBot="1" x14ac:dyDescent="0.45">
      <c r="B75" s="146"/>
      <c r="C75" s="149"/>
      <c r="D75" s="86"/>
      <c r="E75" s="87" t="s">
        <v>54</v>
      </c>
      <c r="F75" s="88"/>
      <c r="G75" s="89">
        <v>1.1499999999999999</v>
      </c>
      <c r="H75" s="90">
        <v>5287894.8749999972</v>
      </c>
      <c r="L75" s="82"/>
      <c r="M75" s="82"/>
    </row>
    <row r="76" spans="1:13" s="81" customFormat="1" ht="21.75" customHeight="1" thickBot="1" x14ac:dyDescent="0.45">
      <c r="A76" s="83"/>
      <c r="B76" s="143"/>
      <c r="C76" s="149"/>
      <c r="D76" s="16">
        <v>2</v>
      </c>
      <c r="E76" s="17"/>
      <c r="F76" s="18">
        <v>35252632.5</v>
      </c>
      <c r="G76" s="18">
        <v>5287894.8749999972</v>
      </c>
      <c r="H76" s="7">
        <v>40540527.375</v>
      </c>
      <c r="I76" s="126"/>
    </row>
    <row r="77" spans="1:13" ht="21.75" customHeight="1" x14ac:dyDescent="0.4">
      <c r="C77" s="149"/>
      <c r="D77" s="132" t="s">
        <v>333</v>
      </c>
      <c r="E77" s="133" t="s">
        <v>24</v>
      </c>
      <c r="F77" s="134"/>
      <c r="G77" s="135"/>
      <c r="H77" s="136">
        <v>319170.99999999994</v>
      </c>
    </row>
    <row r="78" spans="1:13" ht="21.75" customHeight="1" x14ac:dyDescent="0.4">
      <c r="C78" s="149"/>
      <c r="D78" s="23"/>
      <c r="E78" s="3" t="s">
        <v>23</v>
      </c>
      <c r="F78" s="44">
        <v>0.01</v>
      </c>
      <c r="G78" s="74" t="s">
        <v>175</v>
      </c>
      <c r="H78" s="38">
        <v>319170.99999999994</v>
      </c>
    </row>
    <row r="79" spans="1:13" ht="21.75" customHeight="1" thickBot="1" x14ac:dyDescent="0.25">
      <c r="C79" s="150"/>
      <c r="D79" s="24"/>
      <c r="E79" s="45"/>
      <c r="F79" s="25"/>
      <c r="G79" s="26"/>
      <c r="H79" s="43"/>
      <c r="I79" s="128"/>
    </row>
    <row r="80" spans="1:13" s="81" customFormat="1" ht="21.75" customHeight="1" thickBot="1" x14ac:dyDescent="0.45">
      <c r="A80" s="83"/>
      <c r="B80" s="143"/>
      <c r="C80" s="149"/>
      <c r="D80" s="16">
        <v>3</v>
      </c>
      <c r="E80" s="17"/>
      <c r="F80" s="18"/>
      <c r="G80" s="18"/>
      <c r="H80" s="7"/>
      <c r="I80" s="126"/>
    </row>
    <row r="81" spans="1:9" ht="21.75" customHeight="1" x14ac:dyDescent="0.4">
      <c r="C81" s="149"/>
      <c r="D81" s="485" t="s">
        <v>334</v>
      </c>
      <c r="E81" s="486" t="s">
        <v>25</v>
      </c>
      <c r="F81" s="487"/>
      <c r="G81" s="42" t="s">
        <v>172</v>
      </c>
      <c r="H81" s="37">
        <v>40859698.375</v>
      </c>
    </row>
    <row r="82" spans="1:9" ht="21.75" customHeight="1" thickBot="1" x14ac:dyDescent="0.45">
      <c r="C82" s="149"/>
      <c r="D82" s="27"/>
      <c r="E82" s="483" t="s">
        <v>52</v>
      </c>
      <c r="F82" s="484"/>
      <c r="G82" s="28"/>
      <c r="H82" s="40">
        <v>40859698.375</v>
      </c>
    </row>
    <row r="83" spans="1:9" s="81" customFormat="1" ht="21.75" customHeight="1" thickBot="1" x14ac:dyDescent="0.45">
      <c r="A83" s="83"/>
      <c r="B83" s="143"/>
      <c r="C83" s="149"/>
      <c r="D83" s="16">
        <v>4</v>
      </c>
      <c r="E83" s="17"/>
      <c r="F83" s="18"/>
      <c r="G83" s="18"/>
      <c r="H83" s="7"/>
      <c r="I83" s="126"/>
    </row>
    <row r="84" spans="1:9" ht="21.75" customHeight="1" x14ac:dyDescent="0.4">
      <c r="C84" s="149"/>
      <c r="D84" s="132" t="s">
        <v>335</v>
      </c>
      <c r="E84" s="133" t="s">
        <v>26</v>
      </c>
      <c r="F84" s="134"/>
      <c r="G84" s="135" t="s">
        <v>172</v>
      </c>
      <c r="H84" s="136">
        <v>52843.937500000007</v>
      </c>
    </row>
    <row r="85" spans="1:9" ht="21.75" customHeight="1" x14ac:dyDescent="0.4">
      <c r="C85" s="149"/>
      <c r="D85" s="29"/>
      <c r="E85" s="3" t="s">
        <v>230</v>
      </c>
      <c r="F85" s="77">
        <v>1.0568787500000001</v>
      </c>
      <c r="G85" s="74" t="s">
        <v>175</v>
      </c>
      <c r="H85" s="38">
        <v>52843.937500000007</v>
      </c>
    </row>
    <row r="86" spans="1:9" ht="21.75" customHeight="1" thickBot="1" x14ac:dyDescent="0.25">
      <c r="B86" s="140" t="s">
        <v>223</v>
      </c>
      <c r="C86" s="150" t="s">
        <v>189</v>
      </c>
      <c r="D86" s="30"/>
      <c r="E86" s="46" t="s">
        <v>431</v>
      </c>
      <c r="F86" s="31"/>
      <c r="G86" s="75" t="s">
        <v>174</v>
      </c>
      <c r="H86" s="39">
        <v>50000</v>
      </c>
      <c r="I86" s="128"/>
    </row>
    <row r="87" spans="1:9" s="81" customFormat="1" ht="21.75" customHeight="1" thickBot="1" x14ac:dyDescent="0.45">
      <c r="A87" s="83"/>
      <c r="B87" s="143"/>
      <c r="C87" s="149"/>
      <c r="D87" s="16">
        <v>5</v>
      </c>
      <c r="E87" s="17"/>
      <c r="F87" s="18"/>
      <c r="G87" s="18"/>
      <c r="H87" s="7"/>
      <c r="I87" s="126"/>
    </row>
    <row r="88" spans="1:9" ht="21.75" customHeight="1" x14ac:dyDescent="0.4">
      <c r="C88" s="149"/>
      <c r="D88" s="132" t="s">
        <v>336</v>
      </c>
      <c r="E88" s="133" t="s">
        <v>27</v>
      </c>
      <c r="F88" s="134"/>
      <c r="G88" s="135" t="s">
        <v>172</v>
      </c>
      <c r="H88" s="136">
        <v>79794.345625000002</v>
      </c>
    </row>
    <row r="89" spans="1:9" s="81" customFormat="1" ht="21.75" customHeight="1" x14ac:dyDescent="0.4">
      <c r="A89" s="83"/>
      <c r="B89" s="137"/>
      <c r="C89" s="149"/>
      <c r="D89" s="23"/>
      <c r="E89" s="3" t="s">
        <v>0</v>
      </c>
      <c r="F89" s="77">
        <v>1.0568787500000001</v>
      </c>
      <c r="G89" s="74" t="s">
        <v>175</v>
      </c>
      <c r="H89" s="38">
        <v>79794.345625000002</v>
      </c>
      <c r="I89" s="126"/>
    </row>
    <row r="90" spans="1:9" s="81" customFormat="1" ht="21.75" customHeight="1" x14ac:dyDescent="0.2">
      <c r="A90" s="83"/>
      <c r="B90" s="140" t="s">
        <v>187</v>
      </c>
      <c r="C90" s="150" t="s">
        <v>189</v>
      </c>
      <c r="D90" s="32"/>
      <c r="E90" s="10" t="s">
        <v>227</v>
      </c>
      <c r="F90" s="2"/>
      <c r="G90" s="76" t="s">
        <v>174</v>
      </c>
      <c r="H90" s="41">
        <v>20000</v>
      </c>
      <c r="I90" s="128"/>
    </row>
    <row r="91" spans="1:9" s="81" customFormat="1" ht="21.75" customHeight="1" x14ac:dyDescent="0.2">
      <c r="A91" s="83"/>
      <c r="B91" s="140" t="s">
        <v>187</v>
      </c>
      <c r="C91" s="150" t="s">
        <v>189</v>
      </c>
      <c r="D91" s="32"/>
      <c r="E91" s="10" t="s">
        <v>191</v>
      </c>
      <c r="F91" s="2"/>
      <c r="G91" s="76" t="s">
        <v>174</v>
      </c>
      <c r="H91" s="41">
        <v>15000</v>
      </c>
      <c r="I91" s="128"/>
    </row>
    <row r="92" spans="1:9" s="81" customFormat="1" ht="21.75" customHeight="1" x14ac:dyDescent="0.2">
      <c r="A92" s="83"/>
      <c r="B92" s="140" t="s">
        <v>187</v>
      </c>
      <c r="C92" s="150" t="s">
        <v>189</v>
      </c>
      <c r="D92" s="685"/>
      <c r="E92" s="10" t="s">
        <v>226</v>
      </c>
      <c r="F92" s="2"/>
      <c r="G92" s="76" t="s">
        <v>174</v>
      </c>
      <c r="H92" s="41">
        <v>25000</v>
      </c>
      <c r="I92" s="128"/>
    </row>
    <row r="93" spans="1:9" s="81" customFormat="1" ht="21.75" customHeight="1" x14ac:dyDescent="0.2">
      <c r="A93" s="83"/>
      <c r="B93" s="140" t="s">
        <v>187</v>
      </c>
      <c r="C93" s="150" t="s">
        <v>189</v>
      </c>
      <c r="D93" s="685"/>
      <c r="E93" s="10" t="s">
        <v>429</v>
      </c>
      <c r="F93" s="2"/>
      <c r="G93" s="76" t="s">
        <v>174</v>
      </c>
      <c r="H93" s="41">
        <v>15000</v>
      </c>
      <c r="I93" s="128"/>
    </row>
    <row r="94" spans="1:9" s="81" customFormat="1" ht="21.75" customHeight="1" thickBot="1" x14ac:dyDescent="0.25">
      <c r="A94" s="83"/>
      <c r="B94" s="140" t="s">
        <v>187</v>
      </c>
      <c r="C94" s="150" t="s">
        <v>189</v>
      </c>
      <c r="D94" s="33"/>
      <c r="E94" s="34" t="s">
        <v>428</v>
      </c>
      <c r="F94" s="35"/>
      <c r="G94" s="75" t="s">
        <v>174</v>
      </c>
      <c r="H94" s="39">
        <v>500</v>
      </c>
      <c r="I94" s="128"/>
    </row>
    <row r="95" spans="1:9" s="81" customFormat="1" ht="21.75" customHeight="1" thickBot="1" x14ac:dyDescent="0.45">
      <c r="A95" s="83"/>
      <c r="B95" s="143"/>
      <c r="C95" s="149"/>
      <c r="D95" s="16">
        <v>6</v>
      </c>
      <c r="E95" s="17"/>
      <c r="F95" s="18"/>
      <c r="G95" s="18"/>
      <c r="H95" s="7"/>
      <c r="I95" s="126"/>
    </row>
    <row r="96" spans="1:9" ht="21.75" customHeight="1" x14ac:dyDescent="0.4">
      <c r="C96" s="149"/>
      <c r="D96" s="132" t="s">
        <v>337</v>
      </c>
      <c r="E96" s="133" t="s">
        <v>1</v>
      </c>
      <c r="F96" s="134"/>
      <c r="G96" s="135" t="s">
        <v>172</v>
      </c>
      <c r="H96" s="136">
        <v>26421.968750000004</v>
      </c>
    </row>
    <row r="97" spans="2:9" s="81" customFormat="1" ht="21.75" customHeight="1" x14ac:dyDescent="0.4">
      <c r="B97" s="143"/>
      <c r="C97" s="149"/>
      <c r="D97" s="23"/>
      <c r="E97" s="3"/>
      <c r="F97" s="77">
        <v>1.0568787500000001</v>
      </c>
      <c r="G97" s="74" t="s">
        <v>175</v>
      </c>
      <c r="H97" s="38">
        <v>26421.968750000004</v>
      </c>
      <c r="I97" s="126"/>
    </row>
    <row r="98" spans="2:9" s="81" customFormat="1" ht="21.75" customHeight="1" thickBot="1" x14ac:dyDescent="0.25">
      <c r="B98" s="140" t="s">
        <v>187</v>
      </c>
      <c r="C98" s="150" t="s">
        <v>189</v>
      </c>
      <c r="D98" s="36"/>
      <c r="E98" s="73" t="s">
        <v>2</v>
      </c>
      <c r="F98" s="31"/>
      <c r="G98" s="75" t="s">
        <v>174</v>
      </c>
      <c r="H98" s="39">
        <v>25000</v>
      </c>
      <c r="I98" s="128"/>
    </row>
    <row r="99" spans="2:9" s="81" customFormat="1" ht="21.75" customHeight="1" thickBot="1" x14ac:dyDescent="0.45">
      <c r="B99" s="143"/>
      <c r="C99" s="149"/>
      <c r="D99" s="16">
        <v>7</v>
      </c>
      <c r="E99" s="17"/>
      <c r="F99" s="18"/>
      <c r="G99" s="18"/>
      <c r="H99" s="7"/>
      <c r="I99" s="126"/>
    </row>
    <row r="100" spans="2:9" s="81" customFormat="1" ht="21.75" customHeight="1" x14ac:dyDescent="0.4">
      <c r="B100" s="143"/>
      <c r="C100" s="149"/>
      <c r="D100" s="485" t="s">
        <v>338</v>
      </c>
      <c r="E100" s="486" t="s">
        <v>53</v>
      </c>
      <c r="F100" s="487"/>
      <c r="G100" s="42" t="s">
        <v>172</v>
      </c>
      <c r="H100" s="37">
        <v>41302429.156798057</v>
      </c>
      <c r="I100" s="126"/>
    </row>
    <row r="101" spans="2:9" s="81" customFormat="1" ht="21.75" customHeight="1" thickBot="1" x14ac:dyDescent="0.45">
      <c r="B101" s="143"/>
      <c r="C101" s="149"/>
      <c r="D101" s="27"/>
      <c r="E101" s="483" t="s">
        <v>56</v>
      </c>
      <c r="F101" s="484"/>
      <c r="G101" s="28"/>
      <c r="H101" s="40">
        <v>41302429.156798057</v>
      </c>
      <c r="I101" s="126"/>
    </row>
  </sheetData>
  <sheetProtection algorithmName="SHA-512" hashValue="BeYL35NaBRAFzPu4mUCFvSTsb8uZWVvLV2Xw6xUE6jIG5vfWwn5SXojAl4NoGDfOHiemDMohUE9RX7B7l7pGNQ==" saltValue="IViLGUXW/tvA/wcVJboVsg==" spinCount="100000" sheet="1" objects="1" scenarios="1" formatColumns="0" formatRows="0" selectLockedCells="1" sort="0" autoFilter="0" selectUnlockedCells="1"/>
  <mergeCells count="5">
    <mergeCell ref="E25:H25"/>
    <mergeCell ref="F29:G29"/>
    <mergeCell ref="G31:H31"/>
    <mergeCell ref="D23:H23"/>
    <mergeCell ref="E24:H24"/>
  </mergeCells>
  <conditionalFormatting sqref="D21:H21 H19 B19">
    <cfRule type="expression" dxfId="15" priority="3">
      <formula>$D$21=$H$11</formula>
    </cfRule>
  </conditionalFormatting>
  <conditionalFormatting sqref="D18:G20 H18 H20 D17:H17 D22:H101">
    <cfRule type="expression" dxfId="14" priority="4">
      <formula>$H$12=1</formula>
    </cfRule>
  </conditionalFormatting>
  <conditionalFormatting sqref="B60 B93">
    <cfRule type="expression" dxfId="13" priority="5">
      <formula>$E$60=$E$13</formula>
    </cfRule>
  </conditionalFormatting>
  <conditionalFormatting sqref="B93">
    <cfRule type="expression" dxfId="12" priority="2">
      <formula>$C$93=F$6</formula>
    </cfRule>
  </conditionalFormatting>
  <conditionalFormatting sqref="B60">
    <cfRule type="expression" dxfId="11" priority="1" stopIfTrue="1">
      <formula>$C$93=$F$6</formula>
    </cfRule>
  </conditionalFormatting>
  <dataValidations count="13">
    <dataValidation type="list" allowBlank="1" showInputMessage="1" showErrorMessage="1" sqref="E73">
      <formula1>DemolitionF2010</formula1>
    </dataValidation>
    <dataValidation type="list" allowBlank="1" showInputMessage="1" showErrorMessage="1" sqref="E68:E69">
      <formula1>Stationnement_D</formula1>
    </dataValidation>
    <dataValidation type="list" allowBlank="1" showInputMessage="1" showErrorMessage="1" sqref="E67">
      <formula1>AmenagementExt_D</formula1>
    </dataValidation>
    <dataValidation type="list" allowBlank="1" showInputMessage="1" showErrorMessage="1" sqref="E74">
      <formula1>DemolitionF2020</formula1>
    </dataValidation>
    <dataValidation type="list" allowBlank="1" showInputMessage="1" showErrorMessage="1" sqref="H20">
      <formula1>Disparite_D</formula1>
    </dataValidation>
    <dataValidation type="list" allowBlank="1" sqref="H18">
      <formula1>$H$1:$H$2</formula1>
    </dataValidation>
    <dataValidation errorStyle="warning" allowBlank="1" showErrorMessage="1" sqref="D79 D86 D35:D75"/>
    <dataValidation allowBlank="1" sqref="G9 H8:H9 G4 G6:G7 H19 D31 D26 H5:H6 D24:E25 D22 E29:F29"/>
    <dataValidation type="list" showInputMessage="1" showErrorMessage="1" sqref="E70:E71">
      <formula1>Decontamination_D</formula1>
    </dataValidation>
    <dataValidation type="list" showInputMessage="1" showErrorMessage="1" sqref="E36:E41">
      <formula1>Mission_D</formula1>
    </dataValidation>
    <dataValidation type="list" showInputMessage="1" showErrorMessage="1" sqref="E43:E57">
      <formula1>UniteFonctionnelle_D</formula1>
    </dataValidation>
    <dataValidation type="list" showInputMessage="1" showErrorMessage="1" error="Cette cellule ne peux contenir qu'un des éléments figurant dans la liste déroulante._x000a__x000a_Utiliser les lignes ci-dessous pour les autres types de construction._x000a_" sqref="E59">
      <formula1>Chaufferie_D</formula1>
    </dataValidation>
    <dataValidation type="list" showInputMessage="1" showErrorMessage="1" error="Cette cellule ne peux contenir qu'un des éléments figurant dans la liste déroulante._x000a__x000a_Utiliser les lignes ci-dessous pour les autres types de construction._x000a_" sqref="E60">
      <formula1>Buanderie_D</formula1>
    </dataValidation>
  </dataValidations>
  <printOptions horizontalCentered="1" verticalCentered="1"/>
  <pageMargins left="0" right="0" top="0.15748031496062992" bottom="0" header="0" footer="0"/>
  <pageSetup paperSize="135" scale="66" orientation="portrait" r:id="rId1"/>
  <headerFooter alignWithMargins="0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outlinePr summaryBelow="0" summaryRight="0"/>
    <pageSetUpPr fitToPage="1"/>
  </sheetPr>
  <dimension ref="B1:Z101"/>
  <sheetViews>
    <sheetView showGridLines="0" topLeftCell="A62" zoomScale="70" zoomScaleNormal="70" workbookViewId="0">
      <selection activeCell="I102" sqref="I102"/>
    </sheetView>
  </sheetViews>
  <sheetFormatPr baseColWidth="10" defaultRowHeight="21.75" customHeight="1" outlineLevelRow="1" x14ac:dyDescent="0.2"/>
  <cols>
    <col min="1" max="1" width="13.42578125" style="83" customWidth="1"/>
    <col min="2" max="2" width="61.140625" style="137" customWidth="1"/>
    <col min="3" max="3" width="7" style="147" customWidth="1"/>
    <col min="4" max="4" width="12.28515625" style="91" customWidth="1"/>
    <col min="5" max="5" width="65.5703125" style="85" customWidth="1"/>
    <col min="6" max="6" width="13.85546875" style="84" customWidth="1"/>
    <col min="7" max="7" width="25.28515625" style="9" customWidth="1"/>
    <col min="8" max="8" width="24.85546875" style="117" customWidth="1"/>
    <col min="9" max="9" width="24.7109375" style="126" customWidth="1"/>
    <col min="10" max="10" width="12.42578125" style="83" bestFit="1" customWidth="1"/>
    <col min="11" max="11" width="12" style="83" customWidth="1"/>
    <col min="12" max="12" width="12.85546875" style="83" customWidth="1"/>
    <col min="13" max="13" width="8.28515625" style="83" customWidth="1"/>
    <col min="14" max="14" width="11.42578125" style="83"/>
    <col min="15" max="15" width="17" style="83" customWidth="1"/>
    <col min="16" max="16384" width="11.42578125" style="83"/>
  </cols>
  <sheetData>
    <row r="1" spans="2:26" ht="21.75" hidden="1" customHeight="1" outlineLevel="1" x14ac:dyDescent="0.2">
      <c r="E1" s="4"/>
      <c r="F1" s="92"/>
      <c r="G1" s="93" t="s">
        <v>108</v>
      </c>
      <c r="H1" s="94">
        <v>42317</v>
      </c>
      <c r="I1" s="151" t="s">
        <v>164</v>
      </c>
      <c r="J1" s="95"/>
      <c r="K1" s="95"/>
      <c r="L1" s="96"/>
    </row>
    <row r="2" spans="2:26" ht="21.75" hidden="1" customHeight="1" outlineLevel="1" x14ac:dyDescent="0.2">
      <c r="E2" s="97"/>
      <c r="F2" s="98"/>
      <c r="G2" s="99">
        <v>1.0568787500000001</v>
      </c>
      <c r="H2" s="100"/>
      <c r="I2" s="101">
        <v>1</v>
      </c>
      <c r="J2" s="78" t="s">
        <v>158</v>
      </c>
      <c r="K2" s="102">
        <v>1900</v>
      </c>
      <c r="L2" s="103" t="s">
        <v>159</v>
      </c>
    </row>
    <row r="3" spans="2:26" ht="21.75" hidden="1" customHeight="1" outlineLevel="1" x14ac:dyDescent="0.2">
      <c r="E3" s="4"/>
      <c r="F3" s="92"/>
      <c r="G3" s="155" t="s">
        <v>167</v>
      </c>
      <c r="H3" s="156"/>
      <c r="I3" s="104">
        <v>1</v>
      </c>
      <c r="J3" s="105" t="s">
        <v>160</v>
      </c>
      <c r="K3" s="106">
        <v>1900</v>
      </c>
      <c r="L3" s="105" t="s">
        <v>339</v>
      </c>
      <c r="P3" s="107"/>
    </row>
    <row r="4" spans="2:26" ht="21.75" hidden="1" customHeight="1" outlineLevel="1" x14ac:dyDescent="0.25">
      <c r="E4" s="108"/>
      <c r="F4" s="98"/>
      <c r="G4" s="157" t="s">
        <v>165</v>
      </c>
      <c r="H4" s="158"/>
      <c r="I4" s="109">
        <v>2</v>
      </c>
      <c r="J4" s="110" t="s">
        <v>160</v>
      </c>
      <c r="K4" s="111">
        <v>1900</v>
      </c>
      <c r="L4" s="110" t="s">
        <v>339</v>
      </c>
    </row>
    <row r="5" spans="2:26" ht="21.75" hidden="1" customHeight="1" outlineLevel="1" x14ac:dyDescent="0.25">
      <c r="E5" s="112"/>
      <c r="F5" s="113" t="s">
        <v>190</v>
      </c>
      <c r="G5" s="159" t="s">
        <v>28</v>
      </c>
      <c r="H5" s="160" t="s">
        <v>29</v>
      </c>
      <c r="I5" s="114">
        <v>3</v>
      </c>
      <c r="J5" s="103" t="s">
        <v>160</v>
      </c>
      <c r="K5" s="78">
        <v>1900</v>
      </c>
      <c r="L5" s="103" t="s">
        <v>339</v>
      </c>
    </row>
    <row r="6" spans="2:26" ht="21.75" hidden="1" customHeight="1" outlineLevel="1" x14ac:dyDescent="0.3">
      <c r="E6" s="112"/>
      <c r="F6" s="115" t="s">
        <v>189</v>
      </c>
      <c r="G6" s="161" t="s">
        <v>55</v>
      </c>
      <c r="H6" s="162">
        <v>144.6</v>
      </c>
      <c r="I6" s="104">
        <v>4</v>
      </c>
      <c r="J6" s="105" t="s">
        <v>161</v>
      </c>
      <c r="K6" s="106">
        <v>1900</v>
      </c>
      <c r="L6" s="105" t="s">
        <v>340</v>
      </c>
    </row>
    <row r="7" spans="2:26" ht="21.75" hidden="1" customHeight="1" outlineLevel="1" x14ac:dyDescent="0.25">
      <c r="E7" s="112"/>
      <c r="F7" s="116"/>
      <c r="G7" s="157" t="s">
        <v>166</v>
      </c>
      <c r="H7" s="158"/>
      <c r="I7" s="109">
        <v>5</v>
      </c>
      <c r="J7" s="110" t="s">
        <v>161</v>
      </c>
      <c r="K7" s="111">
        <v>1900</v>
      </c>
      <c r="L7" s="110" t="s">
        <v>340</v>
      </c>
    </row>
    <row r="8" spans="2:26" ht="21.75" hidden="1" customHeight="1" outlineLevel="1" x14ac:dyDescent="0.25">
      <c r="E8" s="112"/>
      <c r="G8" s="159" t="s">
        <v>28</v>
      </c>
      <c r="H8" s="160" t="s">
        <v>339</v>
      </c>
      <c r="I8" s="114">
        <v>6</v>
      </c>
      <c r="J8" s="103" t="s">
        <v>161</v>
      </c>
      <c r="K8" s="78">
        <v>1900</v>
      </c>
      <c r="L8" s="103" t="s">
        <v>340</v>
      </c>
    </row>
    <row r="9" spans="2:26" ht="21.75" hidden="1" customHeight="1" outlineLevel="1" x14ac:dyDescent="0.25">
      <c r="E9" s="112"/>
      <c r="G9" s="161" t="s">
        <v>55</v>
      </c>
      <c r="H9" s="162">
        <v>0</v>
      </c>
      <c r="I9" s="104">
        <v>7</v>
      </c>
      <c r="J9" s="105" t="s">
        <v>162</v>
      </c>
      <c r="K9" s="106">
        <v>1900</v>
      </c>
      <c r="L9" s="105" t="s">
        <v>341</v>
      </c>
    </row>
    <row r="10" spans="2:26" ht="21.75" hidden="1" customHeight="1" outlineLevel="1" x14ac:dyDescent="0.2">
      <c r="E10" s="83"/>
      <c r="F10" s="83"/>
      <c r="G10" s="473" t="s">
        <v>168</v>
      </c>
      <c r="H10" s="474">
        <v>1</v>
      </c>
      <c r="I10" s="109">
        <v>8</v>
      </c>
      <c r="J10" s="110" t="s">
        <v>162</v>
      </c>
      <c r="K10" s="111">
        <v>1900</v>
      </c>
      <c r="L10" s="110" t="s">
        <v>341</v>
      </c>
    </row>
    <row r="11" spans="2:26" ht="21.75" hidden="1" customHeight="1" outlineLevel="1" x14ac:dyDescent="0.2">
      <c r="E11" s="475"/>
      <c r="F11" s="476"/>
      <c r="G11" s="477"/>
      <c r="H11" s="478" t="s">
        <v>315</v>
      </c>
      <c r="I11" s="114">
        <v>9</v>
      </c>
      <c r="J11" s="103" t="s">
        <v>162</v>
      </c>
      <c r="K11" s="78">
        <v>1900</v>
      </c>
      <c r="L11" s="103" t="s">
        <v>341</v>
      </c>
    </row>
    <row r="12" spans="2:26" ht="21.75" hidden="1" customHeight="1" outlineLevel="1" x14ac:dyDescent="0.2">
      <c r="E12" s="479"/>
      <c r="F12" s="480"/>
      <c r="G12" s="481"/>
      <c r="H12" s="482" t="s">
        <v>193</v>
      </c>
      <c r="I12" s="104">
        <v>10</v>
      </c>
      <c r="J12" s="105" t="s">
        <v>163</v>
      </c>
      <c r="K12" s="106">
        <v>1900</v>
      </c>
      <c r="L12" s="105" t="s">
        <v>342</v>
      </c>
    </row>
    <row r="13" spans="2:26" ht="21.75" hidden="1" customHeight="1" outlineLevel="1" x14ac:dyDescent="0.25">
      <c r="E13" s="112"/>
      <c r="I13" s="109">
        <v>11</v>
      </c>
      <c r="J13" s="110" t="s">
        <v>163</v>
      </c>
      <c r="K13" s="111">
        <v>1900</v>
      </c>
      <c r="L13" s="110" t="s">
        <v>342</v>
      </c>
    </row>
    <row r="14" spans="2:26" ht="21.75" hidden="1" customHeight="1" outlineLevel="1" x14ac:dyDescent="0.25">
      <c r="E14" s="112"/>
      <c r="I14" s="114">
        <v>12</v>
      </c>
      <c r="J14" s="103" t="s">
        <v>163</v>
      </c>
      <c r="K14" s="78">
        <v>1900</v>
      </c>
      <c r="L14" s="103" t="s">
        <v>342</v>
      </c>
    </row>
    <row r="15" spans="2:26" ht="21.75" hidden="1" customHeight="1" outlineLevel="1" thickBot="1" x14ac:dyDescent="0.3">
      <c r="B15" s="138"/>
      <c r="C15" s="148"/>
      <c r="D15" s="120"/>
      <c r="E15" s="121"/>
      <c r="F15" s="119"/>
      <c r="G15" s="122"/>
      <c r="H15" s="123"/>
      <c r="I15" s="124"/>
      <c r="J15" s="118"/>
      <c r="K15" s="118"/>
      <c r="L15" s="118"/>
      <c r="M15" s="125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2:26" ht="21.75" customHeight="1" thickBot="1" x14ac:dyDescent="0.25"/>
    <row r="17" spans="2:14" ht="21.75" customHeight="1" thickBot="1" x14ac:dyDescent="0.45">
      <c r="C17" s="149"/>
      <c r="D17" s="505">
        <v>0</v>
      </c>
      <c r="E17" s="506" t="s">
        <v>229</v>
      </c>
      <c r="F17" s="507"/>
      <c r="G17" s="508"/>
      <c r="H17" s="504"/>
      <c r="M17" s="127"/>
    </row>
    <row r="18" spans="2:14" ht="31.5" customHeight="1" x14ac:dyDescent="0.2">
      <c r="C18" s="150" t="s">
        <v>190</v>
      </c>
      <c r="D18" s="62"/>
      <c r="E18" s="63"/>
      <c r="F18" s="64"/>
      <c r="G18" s="65" t="s">
        <v>178</v>
      </c>
      <c r="H18" s="502">
        <v>42317</v>
      </c>
      <c r="M18" s="127"/>
    </row>
    <row r="19" spans="2:14" ht="31.5" customHeight="1" x14ac:dyDescent="0.2">
      <c r="B19" s="448" t="s">
        <v>327</v>
      </c>
      <c r="C19" s="150" t="s">
        <v>190</v>
      </c>
      <c r="D19" s="67"/>
      <c r="E19" s="8"/>
      <c r="F19" s="5" t="s">
        <v>179</v>
      </c>
      <c r="G19" s="6" t="s">
        <v>339</v>
      </c>
      <c r="H19" s="509" t="s">
        <v>343</v>
      </c>
      <c r="M19" s="127"/>
    </row>
    <row r="20" spans="2:14" ht="31.5" customHeight="1" thickBot="1" x14ac:dyDescent="0.25">
      <c r="C20" s="150" t="s">
        <v>190</v>
      </c>
      <c r="D20" s="69"/>
      <c r="E20" s="70"/>
      <c r="F20" s="71"/>
      <c r="G20" s="72" t="s">
        <v>186</v>
      </c>
      <c r="H20" s="510" t="s">
        <v>344</v>
      </c>
      <c r="M20" s="127"/>
    </row>
    <row r="21" spans="2:14" ht="121.5" customHeight="1" x14ac:dyDescent="0.4">
      <c r="B21" s="139"/>
      <c r="C21" s="149"/>
      <c r="D21" s="460" t="s">
        <v>193</v>
      </c>
      <c r="E21" s="461"/>
      <c r="F21" s="461"/>
      <c r="G21" s="461"/>
      <c r="H21" s="461"/>
      <c r="J21" s="84"/>
      <c r="L21" s="82"/>
      <c r="M21" s="82"/>
    </row>
    <row r="22" spans="2:14" s="84" customFormat="1" ht="20.25" customHeight="1" x14ac:dyDescent="0.4">
      <c r="B22" s="140"/>
      <c r="C22" s="149"/>
      <c r="D22" s="488" t="s">
        <v>302</v>
      </c>
      <c r="E22" s="449"/>
      <c r="F22" s="449"/>
      <c r="G22" s="449"/>
      <c r="H22" s="449"/>
      <c r="I22" s="126"/>
    </row>
    <row r="23" spans="2:14" ht="35.25" customHeight="1" thickBot="1" x14ac:dyDescent="0.45">
      <c r="B23" s="140" t="s">
        <v>297</v>
      </c>
      <c r="C23" s="149"/>
      <c r="D23" s="706" t="s">
        <v>345</v>
      </c>
      <c r="E23" s="707"/>
      <c r="F23" s="707"/>
      <c r="G23" s="707"/>
      <c r="H23" s="707"/>
    </row>
    <row r="24" spans="2:14" s="84" customFormat="1" ht="30.75" customHeight="1" thickTop="1" x14ac:dyDescent="0.2">
      <c r="B24" s="140" t="s">
        <v>305</v>
      </c>
      <c r="C24" s="150" t="s">
        <v>190</v>
      </c>
      <c r="D24" s="497" t="s">
        <v>298</v>
      </c>
      <c r="E24" s="708" t="s">
        <v>346</v>
      </c>
      <c r="F24" s="709"/>
      <c r="G24" s="709"/>
      <c r="H24" s="709"/>
    </row>
    <row r="25" spans="2:14" ht="18" customHeight="1" x14ac:dyDescent="0.2">
      <c r="B25" s="140" t="s">
        <v>188</v>
      </c>
      <c r="C25" s="150" t="s">
        <v>190</v>
      </c>
      <c r="D25" s="464" t="s">
        <v>299</v>
      </c>
      <c r="E25" s="710" t="s">
        <v>347</v>
      </c>
      <c r="F25" s="711"/>
      <c r="G25" s="711"/>
      <c r="H25" s="711"/>
      <c r="J25" s="84"/>
    </row>
    <row r="26" spans="2:14" ht="18" customHeight="1" x14ac:dyDescent="0.2">
      <c r="B26" s="527" t="s">
        <v>306</v>
      </c>
      <c r="C26" s="150" t="s">
        <v>190</v>
      </c>
      <c r="D26" s="464" t="s">
        <v>300</v>
      </c>
      <c r="E26" s="503" t="s">
        <v>348</v>
      </c>
      <c r="F26" s="450"/>
      <c r="G26" s="450"/>
      <c r="H26" s="462"/>
    </row>
    <row r="27" spans="2:14" ht="25.5" customHeight="1" thickBot="1" x14ac:dyDescent="0.25">
      <c r="B27" s="140" t="s">
        <v>225</v>
      </c>
      <c r="C27" s="150" t="s">
        <v>190</v>
      </c>
      <c r="D27" s="492" t="s">
        <v>228</v>
      </c>
      <c r="E27" s="511" t="s">
        <v>349</v>
      </c>
      <c r="F27" s="494"/>
      <c r="G27" s="495" t="s">
        <v>301</v>
      </c>
      <c r="H27" s="496">
        <v>42317</v>
      </c>
    </row>
    <row r="28" spans="2:14" s="84" customFormat="1" ht="24" customHeight="1" thickTop="1" x14ac:dyDescent="0.4">
      <c r="B28" s="140"/>
      <c r="C28" s="149"/>
      <c r="D28" s="464"/>
      <c r="E28" s="464"/>
      <c r="F28" s="464"/>
      <c r="G28" s="464"/>
      <c r="H28" s="463"/>
      <c r="I28" s="126"/>
    </row>
    <row r="29" spans="2:14" ht="35.25" customHeight="1" x14ac:dyDescent="0.45">
      <c r="B29" s="142"/>
      <c r="C29" s="150"/>
      <c r="E29" s="491" t="s">
        <v>303</v>
      </c>
      <c r="F29" s="1">
        <v>0</v>
      </c>
      <c r="G29" s="1"/>
      <c r="H29" s="453"/>
      <c r="I29" s="83"/>
      <c r="J29" s="84"/>
      <c r="L29" s="82"/>
      <c r="M29" s="82"/>
    </row>
    <row r="30" spans="2:14" ht="19.5" customHeight="1" x14ac:dyDescent="0.2">
      <c r="D30" s="83"/>
      <c r="E30" s="452" t="s">
        <v>304</v>
      </c>
      <c r="F30" s="83"/>
      <c r="G30" s="83"/>
      <c r="H30" s="83"/>
    </row>
    <row r="31" spans="2:14" ht="15.75" customHeight="1" x14ac:dyDescent="0.2">
      <c r="B31" s="141"/>
      <c r="C31" s="150"/>
      <c r="D31" s="459"/>
      <c r="E31" s="454" t="s">
        <v>176</v>
      </c>
      <c r="F31" s="455">
        <v>1</v>
      </c>
      <c r="G31" s="698" t="s">
        <v>193</v>
      </c>
      <c r="H31" s="698"/>
      <c r="N31" s="129"/>
    </row>
    <row r="32" spans="2:14" s="451" customFormat="1" ht="15.75" customHeight="1" thickBot="1" x14ac:dyDescent="0.25">
      <c r="B32" s="456"/>
      <c r="C32" s="457"/>
      <c r="D32" s="498"/>
      <c r="E32" s="499" t="s">
        <v>284</v>
      </c>
      <c r="F32" s="500">
        <v>1</v>
      </c>
      <c r="G32" s="501" t="s">
        <v>193</v>
      </c>
      <c r="H32" s="501"/>
      <c r="I32" s="458"/>
    </row>
    <row r="33" spans="2:15" s="81" customFormat="1" ht="24" customHeight="1" thickTop="1" thickBot="1" x14ac:dyDescent="0.45">
      <c r="B33" s="143"/>
      <c r="C33" s="149"/>
      <c r="D33" s="16">
        <v>1</v>
      </c>
      <c r="E33" s="17"/>
      <c r="F33" s="18"/>
      <c r="G33" s="18"/>
      <c r="H33" s="7"/>
      <c r="I33" s="126"/>
    </row>
    <row r="34" spans="2:15" ht="24" customHeight="1" x14ac:dyDescent="0.2">
      <c r="B34" s="144"/>
      <c r="C34" s="150"/>
      <c r="D34" s="132" t="s">
        <v>332</v>
      </c>
      <c r="E34" s="133" t="s">
        <v>192</v>
      </c>
      <c r="F34" s="134"/>
      <c r="G34" s="135"/>
      <c r="H34" s="136">
        <v>0</v>
      </c>
      <c r="I34" s="83"/>
      <c r="L34" s="82"/>
      <c r="M34" s="82"/>
    </row>
    <row r="35" spans="2:15" ht="30" customHeight="1" x14ac:dyDescent="0.3">
      <c r="B35" s="140" t="s">
        <v>307</v>
      </c>
      <c r="C35" s="150"/>
      <c r="D35" s="52">
        <v>1.1000000000000001</v>
      </c>
      <c r="E35" s="53" t="s">
        <v>177</v>
      </c>
      <c r="F35" s="54" t="s">
        <v>21</v>
      </c>
      <c r="G35" s="55" t="s">
        <v>22</v>
      </c>
      <c r="H35" s="56">
        <v>0</v>
      </c>
      <c r="I35" s="130"/>
      <c r="J35" s="131"/>
      <c r="L35" s="82"/>
      <c r="M35" s="82"/>
    </row>
    <row r="36" spans="2:15" ht="24.75" customHeight="1" x14ac:dyDescent="0.2">
      <c r="B36" s="140" t="s">
        <v>185</v>
      </c>
      <c r="C36" s="150" t="s">
        <v>190</v>
      </c>
      <c r="D36" s="20" t="s">
        <v>316</v>
      </c>
      <c r="E36" s="512" t="s">
        <v>350</v>
      </c>
      <c r="F36" s="513" t="s">
        <v>351</v>
      </c>
      <c r="G36" s="12" t="s">
        <v>193</v>
      </c>
      <c r="H36" s="19" t="s">
        <v>193</v>
      </c>
      <c r="L36" s="82"/>
      <c r="M36" s="82"/>
    </row>
    <row r="37" spans="2:15" ht="24" customHeight="1" x14ac:dyDescent="0.2">
      <c r="B37" s="140"/>
      <c r="C37" s="150" t="s">
        <v>190</v>
      </c>
      <c r="D37" s="20" t="s">
        <v>317</v>
      </c>
      <c r="E37" s="22"/>
      <c r="F37" s="11"/>
      <c r="G37" s="12" t="s">
        <v>193</v>
      </c>
      <c r="H37" s="19" t="s">
        <v>193</v>
      </c>
      <c r="L37" s="82"/>
      <c r="M37" s="82"/>
    </row>
    <row r="38" spans="2:15" ht="24" customHeight="1" x14ac:dyDescent="0.2">
      <c r="B38" s="140"/>
      <c r="C38" s="150" t="s">
        <v>190</v>
      </c>
      <c r="D38" s="20" t="s">
        <v>318</v>
      </c>
      <c r="E38" s="22"/>
      <c r="F38" s="11"/>
      <c r="G38" s="12" t="s">
        <v>193</v>
      </c>
      <c r="H38" s="19" t="s">
        <v>193</v>
      </c>
      <c r="L38" s="82"/>
      <c r="M38" s="82"/>
    </row>
    <row r="39" spans="2:15" ht="24" customHeight="1" x14ac:dyDescent="0.2">
      <c r="B39" s="140"/>
      <c r="C39" s="150" t="s">
        <v>190</v>
      </c>
      <c r="D39" s="20" t="s">
        <v>319</v>
      </c>
      <c r="E39" s="22"/>
      <c r="F39" s="11"/>
      <c r="G39" s="12" t="s">
        <v>193</v>
      </c>
      <c r="H39" s="19" t="s">
        <v>193</v>
      </c>
      <c r="L39" s="82"/>
      <c r="M39" s="82"/>
    </row>
    <row r="40" spans="2:15" ht="24" customHeight="1" x14ac:dyDescent="0.2">
      <c r="B40" s="140"/>
      <c r="C40" s="150" t="s">
        <v>190</v>
      </c>
      <c r="D40" s="20" t="s">
        <v>320</v>
      </c>
      <c r="E40" s="22"/>
      <c r="F40" s="11"/>
      <c r="G40" s="12" t="s">
        <v>193</v>
      </c>
      <c r="H40" s="19" t="s">
        <v>193</v>
      </c>
      <c r="L40" s="82"/>
      <c r="M40" s="82"/>
    </row>
    <row r="41" spans="2:15" ht="24" customHeight="1" thickBot="1" x14ac:dyDescent="0.25">
      <c r="B41" s="140"/>
      <c r="C41" s="150" t="s">
        <v>190</v>
      </c>
      <c r="D41" s="20" t="s">
        <v>321</v>
      </c>
      <c r="E41" s="517"/>
      <c r="F41" s="518"/>
      <c r="G41" s="48" t="s">
        <v>193</v>
      </c>
      <c r="H41" s="49" t="s">
        <v>193</v>
      </c>
      <c r="L41" s="82"/>
      <c r="M41" s="82"/>
    </row>
    <row r="42" spans="2:15" ht="30.75" customHeight="1" x14ac:dyDescent="0.4">
      <c r="B42" s="145" t="s">
        <v>308</v>
      </c>
      <c r="C42" s="149"/>
      <c r="D42" s="57">
        <v>1.2</v>
      </c>
      <c r="E42" s="58" t="s">
        <v>173</v>
      </c>
      <c r="F42" s="59" t="s">
        <v>21</v>
      </c>
      <c r="G42" s="60" t="s">
        <v>22</v>
      </c>
      <c r="H42" s="61">
        <v>0</v>
      </c>
      <c r="L42" s="82"/>
      <c r="M42" s="82"/>
      <c r="O42" s="80"/>
    </row>
    <row r="43" spans="2:15" ht="24" customHeight="1" x14ac:dyDescent="0.2">
      <c r="B43" s="140" t="s">
        <v>184</v>
      </c>
      <c r="C43" s="150" t="s">
        <v>190</v>
      </c>
      <c r="D43" s="20" t="s">
        <v>153</v>
      </c>
      <c r="E43" s="512" t="s">
        <v>352</v>
      </c>
      <c r="F43" s="513" t="s">
        <v>353</v>
      </c>
      <c r="G43" s="12" t="s">
        <v>193</v>
      </c>
      <c r="H43" s="19" t="s">
        <v>193</v>
      </c>
      <c r="L43" s="82"/>
      <c r="M43" s="82"/>
    </row>
    <row r="44" spans="2:15" ht="24" customHeight="1" x14ac:dyDescent="0.2">
      <c r="B44" s="140"/>
      <c r="C44" s="150" t="s">
        <v>190</v>
      </c>
      <c r="D44" s="20" t="s">
        <v>154</v>
      </c>
      <c r="E44" s="22"/>
      <c r="F44" s="11"/>
      <c r="G44" s="12" t="s">
        <v>193</v>
      </c>
      <c r="H44" s="19" t="s">
        <v>193</v>
      </c>
      <c r="L44" s="82"/>
      <c r="M44" s="82"/>
    </row>
    <row r="45" spans="2:15" ht="24" customHeight="1" x14ac:dyDescent="0.2">
      <c r="B45" s="140"/>
      <c r="C45" s="150" t="s">
        <v>190</v>
      </c>
      <c r="D45" s="20" t="s">
        <v>155</v>
      </c>
      <c r="E45" s="22"/>
      <c r="F45" s="11"/>
      <c r="G45" s="12" t="s">
        <v>193</v>
      </c>
      <c r="H45" s="19" t="s">
        <v>193</v>
      </c>
      <c r="L45" s="82"/>
      <c r="M45" s="82"/>
    </row>
    <row r="46" spans="2:15" ht="24" customHeight="1" x14ac:dyDescent="0.2">
      <c r="B46" s="140"/>
      <c r="C46" s="150" t="s">
        <v>190</v>
      </c>
      <c r="D46" s="20" t="s">
        <v>156</v>
      </c>
      <c r="E46" s="22"/>
      <c r="F46" s="11"/>
      <c r="G46" s="12" t="s">
        <v>193</v>
      </c>
      <c r="H46" s="19" t="s">
        <v>193</v>
      </c>
      <c r="L46" s="82"/>
      <c r="M46" s="82"/>
    </row>
    <row r="47" spans="2:15" ht="24" customHeight="1" x14ac:dyDescent="0.2">
      <c r="B47" s="140"/>
      <c r="C47" s="150" t="s">
        <v>190</v>
      </c>
      <c r="D47" s="20" t="s">
        <v>157</v>
      </c>
      <c r="E47" s="22"/>
      <c r="F47" s="11"/>
      <c r="G47" s="12" t="s">
        <v>193</v>
      </c>
      <c r="H47" s="19" t="s">
        <v>193</v>
      </c>
      <c r="L47" s="82"/>
      <c r="M47" s="82"/>
    </row>
    <row r="48" spans="2:15" ht="24" customHeight="1" x14ac:dyDescent="0.2">
      <c r="B48" s="140"/>
      <c r="C48" s="150" t="s">
        <v>190</v>
      </c>
      <c r="D48" s="20" t="s">
        <v>285</v>
      </c>
      <c r="E48" s="22"/>
      <c r="F48" s="11"/>
      <c r="G48" s="12" t="s">
        <v>193</v>
      </c>
      <c r="H48" s="19" t="s">
        <v>193</v>
      </c>
      <c r="L48" s="82"/>
      <c r="M48" s="82"/>
    </row>
    <row r="49" spans="2:13" ht="24" customHeight="1" x14ac:dyDescent="0.2">
      <c r="B49" s="140"/>
      <c r="C49" s="150" t="s">
        <v>190</v>
      </c>
      <c r="D49" s="20" t="s">
        <v>286</v>
      </c>
      <c r="E49" s="22"/>
      <c r="F49" s="11"/>
      <c r="G49" s="12" t="s">
        <v>193</v>
      </c>
      <c r="H49" s="19" t="s">
        <v>193</v>
      </c>
      <c r="L49" s="82"/>
      <c r="M49" s="82"/>
    </row>
    <row r="50" spans="2:13" ht="24" customHeight="1" x14ac:dyDescent="0.2">
      <c r="B50" s="140"/>
      <c r="C50" s="150" t="s">
        <v>190</v>
      </c>
      <c r="D50" s="20" t="s">
        <v>287</v>
      </c>
      <c r="E50" s="22"/>
      <c r="F50" s="11"/>
      <c r="G50" s="12" t="s">
        <v>193</v>
      </c>
      <c r="H50" s="19" t="s">
        <v>193</v>
      </c>
      <c r="L50" s="82"/>
      <c r="M50" s="82"/>
    </row>
    <row r="51" spans="2:13" ht="24" customHeight="1" x14ac:dyDescent="0.2">
      <c r="B51" s="140"/>
      <c r="C51" s="150" t="s">
        <v>190</v>
      </c>
      <c r="D51" s="20" t="s">
        <v>288</v>
      </c>
      <c r="E51" s="22"/>
      <c r="F51" s="11"/>
      <c r="G51" s="12" t="s">
        <v>193</v>
      </c>
      <c r="H51" s="19" t="s">
        <v>193</v>
      </c>
      <c r="L51" s="82"/>
      <c r="M51" s="82"/>
    </row>
    <row r="52" spans="2:13" ht="24" customHeight="1" x14ac:dyDescent="0.2">
      <c r="B52" s="140"/>
      <c r="C52" s="150" t="s">
        <v>190</v>
      </c>
      <c r="D52" s="20" t="s">
        <v>289</v>
      </c>
      <c r="E52" s="22"/>
      <c r="F52" s="11"/>
      <c r="G52" s="12" t="s">
        <v>193</v>
      </c>
      <c r="H52" s="19" t="s">
        <v>193</v>
      </c>
      <c r="L52" s="82"/>
      <c r="M52" s="82"/>
    </row>
    <row r="53" spans="2:13" ht="24" customHeight="1" x14ac:dyDescent="0.2">
      <c r="B53" s="140"/>
      <c r="C53" s="150" t="s">
        <v>190</v>
      </c>
      <c r="D53" s="20" t="s">
        <v>290</v>
      </c>
      <c r="E53" s="22"/>
      <c r="F53" s="11"/>
      <c r="G53" s="12" t="s">
        <v>193</v>
      </c>
      <c r="H53" s="19" t="s">
        <v>193</v>
      </c>
      <c r="L53" s="82"/>
      <c r="M53" s="82"/>
    </row>
    <row r="54" spans="2:13" ht="24" customHeight="1" x14ac:dyDescent="0.2">
      <c r="B54" s="140"/>
      <c r="C54" s="150" t="s">
        <v>190</v>
      </c>
      <c r="D54" s="20" t="s">
        <v>291</v>
      </c>
      <c r="E54" s="22"/>
      <c r="F54" s="11"/>
      <c r="G54" s="12" t="s">
        <v>193</v>
      </c>
      <c r="H54" s="19" t="s">
        <v>193</v>
      </c>
      <c r="L54" s="82"/>
      <c r="M54" s="82"/>
    </row>
    <row r="55" spans="2:13" ht="24" customHeight="1" x14ac:dyDescent="0.2">
      <c r="B55" s="140"/>
      <c r="C55" s="150" t="s">
        <v>190</v>
      </c>
      <c r="D55" s="20" t="s">
        <v>292</v>
      </c>
      <c r="E55" s="22"/>
      <c r="F55" s="11"/>
      <c r="G55" s="12" t="s">
        <v>193</v>
      </c>
      <c r="H55" s="19" t="s">
        <v>193</v>
      </c>
      <c r="L55" s="82"/>
      <c r="M55" s="82"/>
    </row>
    <row r="56" spans="2:13" ht="24" customHeight="1" x14ac:dyDescent="0.2">
      <c r="B56" s="140"/>
      <c r="C56" s="150" t="s">
        <v>190</v>
      </c>
      <c r="D56" s="20" t="s">
        <v>293</v>
      </c>
      <c r="E56" s="22"/>
      <c r="F56" s="11"/>
      <c r="G56" s="12" t="s">
        <v>193</v>
      </c>
      <c r="H56" s="19" t="s">
        <v>193</v>
      </c>
      <c r="L56" s="82"/>
      <c r="M56" s="82"/>
    </row>
    <row r="57" spans="2:13" ht="24" customHeight="1" thickBot="1" x14ac:dyDescent="0.25">
      <c r="B57" s="140"/>
      <c r="C57" s="150" t="s">
        <v>190</v>
      </c>
      <c r="D57" s="519" t="s">
        <v>294</v>
      </c>
      <c r="E57" s="520"/>
      <c r="F57" s="518"/>
      <c r="G57" s="521" t="s">
        <v>193</v>
      </c>
      <c r="H57" s="19" t="s">
        <v>193</v>
      </c>
      <c r="L57" s="82"/>
      <c r="M57" s="82"/>
    </row>
    <row r="58" spans="2:13" ht="24" customHeight="1" x14ac:dyDescent="0.3">
      <c r="B58" s="144"/>
      <c r="C58" s="150"/>
      <c r="D58" s="57">
        <v>1.3</v>
      </c>
      <c r="E58" s="58" t="s">
        <v>295</v>
      </c>
      <c r="F58" s="59" t="s">
        <v>169</v>
      </c>
      <c r="G58" s="60" t="s">
        <v>170</v>
      </c>
      <c r="H58" s="61">
        <v>0</v>
      </c>
      <c r="I58" s="130"/>
      <c r="L58" s="82"/>
      <c r="M58" s="82"/>
    </row>
    <row r="59" spans="2:13" ht="24" customHeight="1" x14ac:dyDescent="0.2">
      <c r="B59" s="466" t="s">
        <v>109</v>
      </c>
      <c r="C59" s="150" t="s">
        <v>190</v>
      </c>
      <c r="D59" s="20"/>
      <c r="E59" s="512" t="s">
        <v>354</v>
      </c>
      <c r="F59" s="513" t="s">
        <v>355</v>
      </c>
      <c r="G59" s="12" t="s">
        <v>193</v>
      </c>
      <c r="H59" s="19" t="s">
        <v>193</v>
      </c>
      <c r="L59" s="82"/>
      <c r="M59" s="82"/>
    </row>
    <row r="60" spans="2:13" ht="24" customHeight="1" x14ac:dyDescent="0.2">
      <c r="B60" s="466" t="s">
        <v>254</v>
      </c>
      <c r="C60" s="150" t="s">
        <v>190</v>
      </c>
      <c r="D60" s="20"/>
      <c r="E60" s="512" t="s">
        <v>356</v>
      </c>
      <c r="F60" s="513" t="s">
        <v>357</v>
      </c>
      <c r="G60" s="12" t="s">
        <v>193</v>
      </c>
      <c r="H60" s="19" t="s">
        <v>193</v>
      </c>
      <c r="L60" s="82"/>
      <c r="M60" s="82"/>
    </row>
    <row r="61" spans="2:13" ht="24" customHeight="1" x14ac:dyDescent="0.2">
      <c r="B61" s="140" t="s">
        <v>309</v>
      </c>
      <c r="C61" s="150" t="s">
        <v>190</v>
      </c>
      <c r="D61" s="20" t="s">
        <v>322</v>
      </c>
      <c r="E61" s="512" t="s">
        <v>358</v>
      </c>
      <c r="F61" s="513" t="s">
        <v>359</v>
      </c>
      <c r="G61" s="513" t="s">
        <v>360</v>
      </c>
      <c r="H61" s="19">
        <v>0</v>
      </c>
      <c r="L61" s="82"/>
      <c r="M61" s="82"/>
    </row>
    <row r="62" spans="2:13" ht="24" customHeight="1" x14ac:dyDescent="0.2">
      <c r="B62" s="140" t="s">
        <v>309</v>
      </c>
      <c r="C62" s="150" t="s">
        <v>190</v>
      </c>
      <c r="D62" s="20" t="s">
        <v>323</v>
      </c>
      <c r="E62" s="22"/>
      <c r="F62" s="11"/>
      <c r="G62" s="472"/>
      <c r="H62" s="19">
        <v>0</v>
      </c>
      <c r="L62" s="82"/>
      <c r="M62" s="82"/>
    </row>
    <row r="63" spans="2:13" ht="24" customHeight="1" x14ac:dyDescent="0.2">
      <c r="B63" s="140" t="s">
        <v>309</v>
      </c>
      <c r="C63" s="150" t="s">
        <v>190</v>
      </c>
      <c r="D63" s="20" t="s">
        <v>324</v>
      </c>
      <c r="E63" s="22"/>
      <c r="F63" s="11"/>
      <c r="G63" s="472"/>
      <c r="H63" s="19">
        <v>0</v>
      </c>
      <c r="L63" s="82"/>
      <c r="M63" s="82"/>
    </row>
    <row r="64" spans="2:13" ht="24" customHeight="1" x14ac:dyDescent="0.2">
      <c r="B64" s="140" t="s">
        <v>309</v>
      </c>
      <c r="C64" s="150" t="s">
        <v>190</v>
      </c>
      <c r="D64" s="20" t="s">
        <v>325</v>
      </c>
      <c r="E64" s="22"/>
      <c r="F64" s="11"/>
      <c r="G64" s="472"/>
      <c r="H64" s="19">
        <v>0</v>
      </c>
      <c r="L64" s="82"/>
      <c r="M64" s="82"/>
    </row>
    <row r="65" spans="2:13" ht="24" customHeight="1" thickBot="1" x14ac:dyDescent="0.25">
      <c r="B65" s="140" t="s">
        <v>309</v>
      </c>
      <c r="C65" s="150" t="s">
        <v>190</v>
      </c>
      <c r="D65" s="522" t="s">
        <v>326</v>
      </c>
      <c r="E65" s="46"/>
      <c r="F65" s="47"/>
      <c r="G65" s="489"/>
      <c r="H65" s="523">
        <v>0</v>
      </c>
      <c r="L65" s="82"/>
      <c r="M65" s="82"/>
    </row>
    <row r="66" spans="2:13" ht="24" customHeight="1" x14ac:dyDescent="0.3">
      <c r="B66" s="144"/>
      <c r="C66" s="150"/>
      <c r="D66" s="57">
        <v>1.4</v>
      </c>
      <c r="E66" s="58" t="s">
        <v>171</v>
      </c>
      <c r="F66" s="59" t="s">
        <v>169</v>
      </c>
      <c r="G66" s="60" t="s">
        <v>170</v>
      </c>
      <c r="H66" s="61">
        <v>0</v>
      </c>
      <c r="I66" s="130"/>
      <c r="L66" s="82"/>
      <c r="M66" s="82"/>
    </row>
    <row r="67" spans="2:13" ht="24" customHeight="1" x14ac:dyDescent="0.2">
      <c r="B67" s="140" t="s">
        <v>181</v>
      </c>
      <c r="C67" s="150" t="s">
        <v>190</v>
      </c>
      <c r="D67" s="20"/>
      <c r="E67" s="512" t="s">
        <v>361</v>
      </c>
      <c r="F67" s="513" t="s">
        <v>362</v>
      </c>
      <c r="G67" s="13" t="s">
        <v>193</v>
      </c>
      <c r="H67" s="19" t="s">
        <v>193</v>
      </c>
      <c r="L67" s="82"/>
      <c r="M67" s="82"/>
    </row>
    <row r="68" spans="2:13" ht="24" customHeight="1" x14ac:dyDescent="0.2">
      <c r="B68" s="140" t="s">
        <v>180</v>
      </c>
      <c r="C68" s="150" t="s">
        <v>190</v>
      </c>
      <c r="D68" s="20"/>
      <c r="E68" s="512" t="s">
        <v>363</v>
      </c>
      <c r="F68" s="513" t="s">
        <v>364</v>
      </c>
      <c r="G68" s="15" t="s">
        <v>193</v>
      </c>
      <c r="H68" s="19" t="s">
        <v>193</v>
      </c>
      <c r="L68" s="82"/>
      <c r="M68" s="82"/>
    </row>
    <row r="69" spans="2:13" ht="24" customHeight="1" x14ac:dyDescent="0.2">
      <c r="B69" s="140" t="s">
        <v>180</v>
      </c>
      <c r="C69" s="150" t="s">
        <v>190</v>
      </c>
      <c r="D69" s="20"/>
      <c r="E69" s="512" t="s">
        <v>365</v>
      </c>
      <c r="F69" s="513" t="s">
        <v>366</v>
      </c>
      <c r="G69" s="15" t="s">
        <v>193</v>
      </c>
      <c r="H69" s="19" t="s">
        <v>193</v>
      </c>
      <c r="L69" s="82"/>
      <c r="M69" s="82"/>
    </row>
    <row r="70" spans="2:13" ht="24" customHeight="1" x14ac:dyDescent="0.2">
      <c r="B70" s="140" t="s">
        <v>314</v>
      </c>
      <c r="C70" s="150" t="s">
        <v>190</v>
      </c>
      <c r="D70" s="20"/>
      <c r="E70" s="512" t="s">
        <v>367</v>
      </c>
      <c r="F70" s="513" t="s">
        <v>368</v>
      </c>
      <c r="G70" s="469" t="s">
        <v>193</v>
      </c>
      <c r="H70" s="19" t="s">
        <v>193</v>
      </c>
      <c r="L70" s="82"/>
      <c r="M70" s="82"/>
    </row>
    <row r="71" spans="2:13" ht="24" customHeight="1" thickBot="1" x14ac:dyDescent="0.25">
      <c r="B71" s="140" t="s">
        <v>314</v>
      </c>
      <c r="C71" s="150" t="s">
        <v>190</v>
      </c>
      <c r="D71" s="522"/>
      <c r="E71" s="524" t="s">
        <v>369</v>
      </c>
      <c r="F71" s="525" t="s">
        <v>370</v>
      </c>
      <c r="G71" s="526" t="s">
        <v>193</v>
      </c>
      <c r="H71" s="49" t="s">
        <v>193</v>
      </c>
      <c r="L71" s="82"/>
      <c r="M71" s="82"/>
    </row>
    <row r="72" spans="2:13" ht="24" customHeight="1" x14ac:dyDescent="0.4">
      <c r="B72" s="146"/>
      <c r="C72" s="149"/>
      <c r="D72" s="57">
        <v>1.5</v>
      </c>
      <c r="E72" s="58" t="s">
        <v>182</v>
      </c>
      <c r="F72" s="59" t="s">
        <v>21</v>
      </c>
      <c r="G72" s="60" t="s">
        <v>22</v>
      </c>
      <c r="H72" s="61">
        <v>0</v>
      </c>
      <c r="L72" s="82"/>
      <c r="M72" s="82"/>
    </row>
    <row r="73" spans="2:13" ht="24" customHeight="1" x14ac:dyDescent="0.2">
      <c r="B73" s="140" t="s">
        <v>183</v>
      </c>
      <c r="C73" s="150" t="s">
        <v>190</v>
      </c>
      <c r="D73" s="21" t="s">
        <v>116</v>
      </c>
      <c r="E73" s="512" t="s">
        <v>372</v>
      </c>
      <c r="F73" s="513" t="s">
        <v>371</v>
      </c>
      <c r="G73" s="12" t="s">
        <v>193</v>
      </c>
      <c r="H73" s="19" t="s">
        <v>193</v>
      </c>
      <c r="L73" s="82"/>
      <c r="M73" s="82"/>
    </row>
    <row r="74" spans="2:13" ht="24" customHeight="1" thickBot="1" x14ac:dyDescent="0.25">
      <c r="B74" s="140" t="s">
        <v>183</v>
      </c>
      <c r="C74" s="150" t="s">
        <v>190</v>
      </c>
      <c r="D74" s="51" t="s">
        <v>117</v>
      </c>
      <c r="E74" s="512" t="s">
        <v>373</v>
      </c>
      <c r="F74" s="513" t="s">
        <v>374</v>
      </c>
      <c r="G74" s="48" t="s">
        <v>193</v>
      </c>
      <c r="H74" s="49" t="s">
        <v>193</v>
      </c>
      <c r="L74" s="82"/>
      <c r="M74" s="82"/>
    </row>
    <row r="75" spans="2:13" ht="24" customHeight="1" thickBot="1" x14ac:dyDescent="0.45">
      <c r="B75" s="146"/>
      <c r="C75" s="149"/>
      <c r="D75" s="86"/>
      <c r="E75" s="87" t="s">
        <v>54</v>
      </c>
      <c r="F75" s="88"/>
      <c r="G75" s="89">
        <v>1</v>
      </c>
      <c r="H75" s="90">
        <v>0</v>
      </c>
      <c r="L75" s="82"/>
      <c r="M75" s="82"/>
    </row>
    <row r="76" spans="2:13" s="81" customFormat="1" ht="21" customHeight="1" thickBot="1" x14ac:dyDescent="0.45">
      <c r="B76" s="143"/>
      <c r="C76" s="149"/>
      <c r="D76" s="16">
        <v>2</v>
      </c>
      <c r="E76" s="17"/>
      <c r="F76" s="18">
        <v>0</v>
      </c>
      <c r="G76" s="18">
        <v>0</v>
      </c>
      <c r="H76" s="7">
        <v>0</v>
      </c>
      <c r="I76" s="126"/>
    </row>
    <row r="77" spans="2:13" ht="24" customHeight="1" x14ac:dyDescent="0.4">
      <c r="C77" s="149"/>
      <c r="D77" s="132" t="s">
        <v>333</v>
      </c>
      <c r="E77" s="133" t="s">
        <v>24</v>
      </c>
      <c r="F77" s="134"/>
      <c r="G77" s="135"/>
      <c r="H77" s="136">
        <v>0</v>
      </c>
    </row>
    <row r="78" spans="2:13" ht="24" customHeight="1" x14ac:dyDescent="0.4">
      <c r="C78" s="149"/>
      <c r="D78" s="23"/>
      <c r="E78" s="3" t="s">
        <v>23</v>
      </c>
      <c r="F78" s="44">
        <v>0.01</v>
      </c>
      <c r="G78" s="74" t="s">
        <v>175</v>
      </c>
      <c r="H78" s="38">
        <v>0</v>
      </c>
    </row>
    <row r="79" spans="2:13" ht="24" customHeight="1" thickBot="1" x14ac:dyDescent="0.25">
      <c r="C79" s="150"/>
      <c r="D79" s="24"/>
      <c r="E79" s="45"/>
      <c r="F79" s="25"/>
      <c r="G79" s="26"/>
      <c r="H79" s="43"/>
      <c r="I79" s="128"/>
    </row>
    <row r="80" spans="2:13" s="81" customFormat="1" ht="21" customHeight="1" thickBot="1" x14ac:dyDescent="0.45">
      <c r="B80" s="143"/>
      <c r="C80" s="149"/>
      <c r="D80" s="16">
        <v>3</v>
      </c>
      <c r="E80" s="17"/>
      <c r="F80" s="18"/>
      <c r="G80" s="18"/>
      <c r="H80" s="7"/>
      <c r="I80" s="126"/>
    </row>
    <row r="81" spans="2:9" ht="24" customHeight="1" x14ac:dyDescent="0.4">
      <c r="C81" s="149"/>
      <c r="D81" s="485" t="s">
        <v>334</v>
      </c>
      <c r="E81" s="486" t="s">
        <v>25</v>
      </c>
      <c r="F81" s="487"/>
      <c r="G81" s="42" t="s">
        <v>172</v>
      </c>
      <c r="H81" s="37">
        <v>0</v>
      </c>
    </row>
    <row r="82" spans="2:9" ht="24" customHeight="1" thickBot="1" x14ac:dyDescent="0.45">
      <c r="C82" s="149"/>
      <c r="D82" s="27"/>
      <c r="E82" s="483" t="s">
        <v>52</v>
      </c>
      <c r="F82" s="484"/>
      <c r="G82" s="28"/>
      <c r="H82" s="40">
        <v>0</v>
      </c>
    </row>
    <row r="83" spans="2:9" s="81" customFormat="1" ht="21" customHeight="1" thickBot="1" x14ac:dyDescent="0.45">
      <c r="B83" s="143"/>
      <c r="C83" s="149"/>
      <c r="D83" s="16">
        <v>4</v>
      </c>
      <c r="E83" s="17"/>
      <c r="F83" s="18"/>
      <c r="G83" s="18"/>
      <c r="H83" s="7"/>
      <c r="I83" s="126"/>
    </row>
    <row r="84" spans="2:9" ht="24" customHeight="1" x14ac:dyDescent="0.4">
      <c r="C84" s="149"/>
      <c r="D84" s="132" t="s">
        <v>335</v>
      </c>
      <c r="E84" s="133" t="s">
        <v>26</v>
      </c>
      <c r="F84" s="134"/>
      <c r="G84" s="135" t="s">
        <v>172</v>
      </c>
      <c r="H84" s="136">
        <v>0</v>
      </c>
    </row>
    <row r="85" spans="2:9" ht="24" customHeight="1" x14ac:dyDescent="0.4">
      <c r="C85" s="149"/>
      <c r="D85" s="29"/>
      <c r="E85" s="3" t="s">
        <v>230</v>
      </c>
      <c r="F85" s="77">
        <v>1.0568787500000001</v>
      </c>
      <c r="G85" s="74" t="s">
        <v>175</v>
      </c>
      <c r="H85" s="38">
        <v>0</v>
      </c>
    </row>
    <row r="86" spans="2:9" ht="24" customHeight="1" thickBot="1" x14ac:dyDescent="0.25">
      <c r="B86" s="140" t="s">
        <v>223</v>
      </c>
      <c r="C86" s="150" t="s">
        <v>190</v>
      </c>
      <c r="D86" s="30"/>
      <c r="E86" s="514" t="s">
        <v>375</v>
      </c>
      <c r="F86" s="31"/>
      <c r="G86" s="75" t="s">
        <v>174</v>
      </c>
      <c r="H86" s="515" t="s">
        <v>376</v>
      </c>
      <c r="I86" s="128"/>
    </row>
    <row r="87" spans="2:9" s="81" customFormat="1" ht="21" customHeight="1" thickBot="1" x14ac:dyDescent="0.45">
      <c r="B87" s="143"/>
      <c r="C87" s="149"/>
      <c r="D87" s="16">
        <v>5</v>
      </c>
      <c r="E87" s="17"/>
      <c r="F87" s="18"/>
      <c r="G87" s="18"/>
      <c r="H87" s="7"/>
      <c r="I87" s="126"/>
    </row>
    <row r="88" spans="2:9" ht="24" customHeight="1" x14ac:dyDescent="0.4">
      <c r="C88" s="149"/>
      <c r="D88" s="132" t="str">
        <f>ROMAN(D87)</f>
        <v>V</v>
      </c>
      <c r="E88" s="133" t="s">
        <v>27</v>
      </c>
      <c r="F88" s="134"/>
      <c r="G88" s="135" t="s">
        <v>172</v>
      </c>
      <c r="H88" s="136">
        <f>H89</f>
        <v>0</v>
      </c>
    </row>
    <row r="89" spans="2:9" s="81" customFormat="1" ht="24" customHeight="1" x14ac:dyDescent="0.4">
      <c r="B89" s="137"/>
      <c r="C89" s="149"/>
      <c r="D89" s="23"/>
      <c r="E89" s="3" t="s">
        <v>0</v>
      </c>
      <c r="F89" s="77">
        <f>$G$2</f>
        <v>1.0568787500000001</v>
      </c>
      <c r="G89" s="74" t="s">
        <v>175</v>
      </c>
      <c r="H89" s="38">
        <f>SUBTOTAL(9,H90:H94)*F89</f>
        <v>0</v>
      </c>
      <c r="I89" s="126"/>
    </row>
    <row r="90" spans="2:9" s="81" customFormat="1" ht="24" customHeight="1" x14ac:dyDescent="0.2">
      <c r="B90" s="140" t="s">
        <v>187</v>
      </c>
      <c r="C90" s="150" t="str">
        <f>IF(COUNTBLANK(H90)=0,$F$6,$F$5)</f>
        <v>ü</v>
      </c>
      <c r="D90" s="32"/>
      <c r="E90" s="10" t="s">
        <v>227</v>
      </c>
      <c r="F90" s="2"/>
      <c r="G90" s="76" t="s">
        <v>174</v>
      </c>
      <c r="H90" s="516" t="s">
        <v>377</v>
      </c>
      <c r="I90" s="128"/>
    </row>
    <row r="91" spans="2:9" s="81" customFormat="1" ht="24" customHeight="1" x14ac:dyDescent="0.2">
      <c r="B91" s="140" t="s">
        <v>187</v>
      </c>
      <c r="C91" s="150" t="str">
        <f>IF(COUNTBLANK(H91)=0,$F$6,$F$5)</f>
        <v>ü</v>
      </c>
      <c r="D91" s="32"/>
      <c r="E91" s="10" t="s">
        <v>191</v>
      </c>
      <c r="F91" s="2"/>
      <c r="G91" s="76" t="s">
        <v>174</v>
      </c>
      <c r="H91" s="516" t="s">
        <v>378</v>
      </c>
      <c r="I91" s="128"/>
    </row>
    <row r="92" spans="2:9" s="81" customFormat="1" ht="24" customHeight="1" x14ac:dyDescent="0.2">
      <c r="B92" s="140" t="s">
        <v>187</v>
      </c>
      <c r="C92" s="150" t="str">
        <f t="shared" ref="C92:C93" si="0">IF(COUNTBLANK(H92)=0,$F$6,$F$5)</f>
        <v>ü</v>
      </c>
      <c r="D92" s="685"/>
      <c r="E92" s="10" t="s">
        <v>226</v>
      </c>
      <c r="F92" s="2"/>
      <c r="G92" s="76" t="s">
        <v>174</v>
      </c>
      <c r="H92" s="516" t="s">
        <v>379</v>
      </c>
      <c r="I92" s="128"/>
    </row>
    <row r="93" spans="2:9" s="81" customFormat="1" ht="21" customHeight="1" x14ac:dyDescent="0.2">
      <c r="B93" s="140" t="s">
        <v>187</v>
      </c>
      <c r="C93" s="150" t="str">
        <f t="shared" si="0"/>
        <v>ü</v>
      </c>
      <c r="D93" s="685"/>
      <c r="E93" s="10" t="s">
        <v>429</v>
      </c>
      <c r="F93" s="2"/>
      <c r="G93" s="76" t="s">
        <v>174</v>
      </c>
      <c r="H93" s="516" t="s">
        <v>380</v>
      </c>
      <c r="I93" s="126"/>
    </row>
    <row r="94" spans="2:9" ht="24" customHeight="1" thickBot="1" x14ac:dyDescent="0.25">
      <c r="B94" s="140" t="s">
        <v>187</v>
      </c>
      <c r="C94" s="150" t="str">
        <f>IF(COUNTBLANK(H94)=0,$F$6,$F$5)</f>
        <v>ü</v>
      </c>
      <c r="D94" s="33"/>
      <c r="E94" s="34" t="s">
        <v>428</v>
      </c>
      <c r="F94" s="35"/>
      <c r="G94" s="75" t="s">
        <v>174</v>
      </c>
      <c r="H94" s="515" t="s">
        <v>439</v>
      </c>
    </row>
    <row r="95" spans="2:9" s="81" customFormat="1" ht="24" customHeight="1" thickBot="1" x14ac:dyDescent="0.45">
      <c r="B95" s="143"/>
      <c r="C95" s="149"/>
      <c r="D95" s="16">
        <v>6</v>
      </c>
      <c r="E95" s="17"/>
      <c r="F95" s="18"/>
      <c r="G95" s="18"/>
      <c r="H95" s="7"/>
      <c r="I95" s="126"/>
    </row>
    <row r="96" spans="2:9" s="81" customFormat="1" ht="24" customHeight="1" x14ac:dyDescent="0.4">
      <c r="B96" s="137"/>
      <c r="C96" s="149"/>
      <c r="D96" s="132" t="str">
        <f>ROMAN(D95)</f>
        <v>VI</v>
      </c>
      <c r="E96" s="133" t="s">
        <v>1</v>
      </c>
      <c r="F96" s="134"/>
      <c r="G96" s="135" t="s">
        <v>172</v>
      </c>
      <c r="H96" s="136">
        <f>H97</f>
        <v>0</v>
      </c>
      <c r="I96" s="128"/>
    </row>
    <row r="97" spans="2:9" s="81" customFormat="1" ht="21" customHeight="1" x14ac:dyDescent="0.4">
      <c r="B97" s="143"/>
      <c r="C97" s="149"/>
      <c r="D97" s="23"/>
      <c r="E97" s="3"/>
      <c r="F97" s="77">
        <f>$G$2</f>
        <v>1.0568787500000001</v>
      </c>
      <c r="G97" s="74" t="s">
        <v>175</v>
      </c>
      <c r="H97" s="38">
        <v>0</v>
      </c>
      <c r="I97" s="126"/>
    </row>
    <row r="98" spans="2:9" s="81" customFormat="1" ht="24" customHeight="1" thickBot="1" x14ac:dyDescent="0.25">
      <c r="B98" s="140" t="s">
        <v>187</v>
      </c>
      <c r="C98" s="150" t="str">
        <f>IF(COUNTBLANK(H98)=0,$F$6,$F$5)</f>
        <v>ü</v>
      </c>
      <c r="D98" s="36"/>
      <c r="E98" s="73" t="s">
        <v>2</v>
      </c>
      <c r="F98" s="31"/>
      <c r="G98" s="75" t="s">
        <v>174</v>
      </c>
      <c r="H98" s="515" t="s">
        <v>440</v>
      </c>
      <c r="I98" s="126"/>
    </row>
    <row r="99" spans="2:9" s="81" customFormat="1" ht="24" customHeight="1" thickBot="1" x14ac:dyDescent="0.45">
      <c r="B99" s="143"/>
      <c r="C99" s="149"/>
      <c r="D99" s="16">
        <v>7</v>
      </c>
      <c r="E99" s="17"/>
      <c r="F99" s="18"/>
      <c r="G99" s="18"/>
      <c r="H99" s="7"/>
      <c r="I99" s="126"/>
    </row>
    <row r="100" spans="2:9" ht="21.75" customHeight="1" x14ac:dyDescent="0.4">
      <c r="B100" s="143"/>
      <c r="C100" s="149"/>
      <c r="D100" s="485" t="str">
        <f>ROMAN(D99)</f>
        <v>VII</v>
      </c>
      <c r="E100" s="486" t="s">
        <v>53</v>
      </c>
      <c r="F100" s="487"/>
      <c r="G100" s="42" t="s">
        <v>172</v>
      </c>
      <c r="H100" s="37">
        <f>H101</f>
        <v>0</v>
      </c>
    </row>
    <row r="101" spans="2:9" ht="21.75" customHeight="1" thickBot="1" x14ac:dyDescent="0.45">
      <c r="B101" s="143"/>
      <c r="C101" s="149"/>
      <c r="D101" s="27"/>
      <c r="E101" s="483" t="s">
        <v>56</v>
      </c>
      <c r="F101" s="484"/>
      <c r="G101" s="28"/>
      <c r="H101" s="40"/>
    </row>
  </sheetData>
  <sheetProtection formatColumns="0" formatRows="0" selectLockedCells="1" sort="0" autoFilter="0"/>
  <mergeCells count="5">
    <mergeCell ref="D23:H23"/>
    <mergeCell ref="E24:H24"/>
    <mergeCell ref="E25:H25"/>
    <mergeCell ref="F29:G29"/>
    <mergeCell ref="G31:H31"/>
  </mergeCells>
  <conditionalFormatting sqref="D21:H21 B19">
    <cfRule type="expression" dxfId="10" priority="8">
      <formula>$D$21=$H$11</formula>
    </cfRule>
  </conditionalFormatting>
  <conditionalFormatting sqref="D18:G20 H18 D17:H17 H20 D22:H87">
    <cfRule type="expression" dxfId="9" priority="7">
      <formula>$H$12=1</formula>
    </cfRule>
  </conditionalFormatting>
  <conditionalFormatting sqref="H19">
    <cfRule type="expression" dxfId="8" priority="6">
      <formula>$H$12=1</formula>
    </cfRule>
  </conditionalFormatting>
  <conditionalFormatting sqref="D88:H89 D95:H97 D90:G94 D99:H101 D98:G98">
    <cfRule type="expression" dxfId="7" priority="4">
      <formula>$H$12=1</formula>
    </cfRule>
  </conditionalFormatting>
  <conditionalFormatting sqref="B93">
    <cfRule type="expression" dxfId="6" priority="5">
      <formula>$E$60=$E$13</formula>
    </cfRule>
  </conditionalFormatting>
  <conditionalFormatting sqref="B93">
    <cfRule type="expression" dxfId="5" priority="3">
      <formula>$C$93=F$6</formula>
    </cfRule>
  </conditionalFormatting>
  <conditionalFormatting sqref="H90:H94">
    <cfRule type="expression" dxfId="4" priority="2">
      <formula>$H$12=1</formula>
    </cfRule>
  </conditionalFormatting>
  <conditionalFormatting sqref="H98">
    <cfRule type="expression" dxfId="3" priority="1">
      <formula>$H$12=1</formula>
    </cfRule>
  </conditionalFormatting>
  <dataValidations disablePrompts="1" count="9">
    <dataValidation type="list" allowBlank="1" showInputMessage="1" sqref="E73:E74">
      <formula1>DemolitionF2010</formula1>
    </dataValidation>
    <dataValidation type="list" allowBlank="1" showInputMessage="1" sqref="E67">
      <formula1>AmenagementExt_D</formula1>
    </dataValidation>
    <dataValidation type="list" showInputMessage="1" sqref="E36 E61">
      <formula1>Mission_D</formula1>
    </dataValidation>
    <dataValidation type="list" allowBlank="1" showInputMessage="1" showErrorMessage="1" sqref="H20">
      <formula1>Disparite_D</formula1>
    </dataValidation>
    <dataValidation type="list" allowBlank="1" sqref="H18">
      <formula1>$H$1:$H$2</formula1>
    </dataValidation>
    <dataValidation type="list" allowBlank="1" showInputMessage="1" sqref="E68:E69">
      <formula1>Stationnement_D</formula1>
    </dataValidation>
    <dataValidation type="list" showInputMessage="1" sqref="E70:E71">
      <formula1>Decontamination_D</formula1>
    </dataValidation>
    <dataValidation type="list" showInputMessage="1" sqref="E43">
      <formula1>UniteFonctionnelle_D</formula1>
    </dataValidation>
    <dataValidation type="list" showInputMessage="1" showErrorMessage="1" error="Cette cellule ne peux contenir qu'un des éléments figurant dans la liste déroulante._x000a__x000a_Utiliser les lignes ci-dessous pour les autres types de construction._x000a_" sqref="E59:E60">
      <formula1>AutreConstruction</formula1>
    </dataValidation>
  </dataValidations>
  <printOptions horizontalCentered="1"/>
  <pageMargins left="0.70866141732283472" right="0.70866141732283472" top="1.0629921259842521" bottom="0.55118110236220474" header="0.31496062992125984" footer="0.19685039370078741"/>
  <pageSetup paperSize="135" scale="64" fitToHeight="0" orientation="portrait" r:id="rId1"/>
  <headerFooter alignWithMargins="0">
    <oddHeader>&amp;C&amp;22Estimation des coûts à l'étape AVANT PROJET</oddHeader>
    <oddFooter xml:space="preserve">&amp;C&amp;F  &amp;P
</oddFooter>
  </headerFooter>
  <rowBreaks count="1" manualBreakCount="1">
    <brk id="65" min="3" max="7" man="1"/>
  </rowBreaks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outlinePr summaryBelow="0" summaryRight="0"/>
    <pageSetUpPr fitToPage="1"/>
  </sheetPr>
  <dimension ref="B1:Z106"/>
  <sheetViews>
    <sheetView showGridLines="0" topLeftCell="A82" zoomScale="85" zoomScaleNormal="85" workbookViewId="0">
      <selection activeCell="B106" sqref="B106"/>
    </sheetView>
  </sheetViews>
  <sheetFormatPr baseColWidth="10" defaultRowHeight="21.75" customHeight="1" outlineLevelRow="1" x14ac:dyDescent="0.2"/>
  <cols>
    <col min="1" max="1" width="13.42578125" style="83" customWidth="1"/>
    <col min="2" max="2" width="61.140625" style="137" customWidth="1"/>
    <col min="3" max="3" width="7" style="609" customWidth="1"/>
    <col min="4" max="4" width="12.28515625" style="91" customWidth="1"/>
    <col min="5" max="5" width="65.5703125" style="85" customWidth="1"/>
    <col min="6" max="6" width="13.85546875" style="84" customWidth="1"/>
    <col min="7" max="7" width="25.28515625" style="9" customWidth="1"/>
    <col min="8" max="8" width="24.85546875" style="117" customWidth="1"/>
    <col min="9" max="9" width="24.7109375" style="605" customWidth="1"/>
    <col min="10" max="10" width="12.42578125" style="83" bestFit="1" customWidth="1"/>
    <col min="11" max="11" width="12" style="83" customWidth="1"/>
    <col min="12" max="12" width="12.85546875" style="83" customWidth="1"/>
    <col min="13" max="13" width="8.28515625" style="83" customWidth="1"/>
    <col min="14" max="14" width="11.42578125" style="83"/>
    <col min="15" max="15" width="17" style="83" customWidth="1"/>
    <col min="16" max="16384" width="11.42578125" style="83"/>
  </cols>
  <sheetData>
    <row r="1" spans="2:26" ht="21.75" hidden="1" customHeight="1" outlineLevel="1" x14ac:dyDescent="0.2">
      <c r="E1" s="4"/>
      <c r="F1" s="92"/>
      <c r="G1" s="93" t="s">
        <v>108</v>
      </c>
      <c r="H1" s="94">
        <f ca="1">TODAY()</f>
        <v>43431</v>
      </c>
      <c r="I1" s="599" t="s">
        <v>164</v>
      </c>
      <c r="J1" s="95"/>
      <c r="K1" s="95"/>
      <c r="L1" s="96"/>
    </row>
    <row r="2" spans="2:26" ht="21.75" hidden="1" customHeight="1" outlineLevel="1" x14ac:dyDescent="0.2">
      <c r="E2" s="97"/>
      <c r="F2" s="98"/>
      <c r="G2" s="99">
        <v>1.0568787500000001</v>
      </c>
      <c r="H2" s="100"/>
      <c r="I2" s="600">
        <f>MONTH(H18)</f>
        <v>1</v>
      </c>
      <c r="J2" s="78" t="s">
        <v>158</v>
      </c>
      <c r="K2" s="102">
        <f>YEAR(H18)</f>
        <v>1900</v>
      </c>
      <c r="L2" s="103" t="s">
        <v>159</v>
      </c>
    </row>
    <row r="3" spans="2:26" ht="21.75" hidden="1" customHeight="1" outlineLevel="1" x14ac:dyDescent="0.2">
      <c r="E3" s="4"/>
      <c r="F3" s="92"/>
      <c r="G3" s="155" t="s">
        <v>167</v>
      </c>
      <c r="H3" s="156"/>
      <c r="I3" s="601">
        <v>1</v>
      </c>
      <c r="J3" s="105" t="s">
        <v>160</v>
      </c>
      <c r="K3" s="106">
        <f t="shared" ref="K3:K14" si="0">$K$2</f>
        <v>1900</v>
      </c>
      <c r="L3" s="105" t="str">
        <f>CONCATENATE(J3,K3)</f>
        <v>Q1-1900</v>
      </c>
      <c r="P3" s="107"/>
    </row>
    <row r="4" spans="2:26" ht="21.75" hidden="1" customHeight="1" outlineLevel="1" x14ac:dyDescent="0.25">
      <c r="E4" s="108"/>
      <c r="F4" s="98"/>
      <c r="G4" s="157" t="s">
        <v>165</v>
      </c>
      <c r="H4" s="158"/>
      <c r="I4" s="602">
        <v>2</v>
      </c>
      <c r="J4" s="110" t="s">
        <v>160</v>
      </c>
      <c r="K4" s="111">
        <f t="shared" si="0"/>
        <v>1900</v>
      </c>
      <c r="L4" s="110" t="str">
        <f t="shared" ref="L4:L14" si="1">CONCATENATE(J4,K4)</f>
        <v>Q1-1900</v>
      </c>
    </row>
    <row r="5" spans="2:26" ht="21.75" hidden="1" customHeight="1" outlineLevel="1" x14ac:dyDescent="0.25">
      <c r="E5" s="112"/>
      <c r="F5" s="113" t="s">
        <v>190</v>
      </c>
      <c r="G5" s="159" t="s">
        <v>28</v>
      </c>
      <c r="H5" s="160" t="str">
        <f>Liste!$K$6</f>
        <v>Q3-2018</v>
      </c>
      <c r="I5" s="603">
        <v>3</v>
      </c>
      <c r="J5" s="103" t="s">
        <v>160</v>
      </c>
      <c r="K5" s="78">
        <f t="shared" si="0"/>
        <v>1900</v>
      </c>
      <c r="L5" s="103" t="str">
        <f t="shared" si="1"/>
        <v>Q1-1900</v>
      </c>
    </row>
    <row r="6" spans="2:26" ht="21.75" hidden="1" customHeight="1" outlineLevel="1" x14ac:dyDescent="0.3">
      <c r="E6" s="112"/>
      <c r="F6" s="115" t="s">
        <v>189</v>
      </c>
      <c r="G6" s="161" t="s">
        <v>55</v>
      </c>
      <c r="H6" s="162">
        <f>Liste!$K$7</f>
        <v>104.6</v>
      </c>
      <c r="I6" s="601">
        <v>4</v>
      </c>
      <c r="J6" s="105" t="s">
        <v>161</v>
      </c>
      <c r="K6" s="106">
        <f t="shared" si="0"/>
        <v>1900</v>
      </c>
      <c r="L6" s="105" t="str">
        <f t="shared" si="1"/>
        <v>Q2-1900</v>
      </c>
    </row>
    <row r="7" spans="2:26" ht="21.75" hidden="1" customHeight="1" outlineLevel="1" x14ac:dyDescent="0.25">
      <c r="E7" s="112"/>
      <c r="F7" s="116"/>
      <c r="G7" s="157" t="s">
        <v>166</v>
      </c>
      <c r="H7" s="158"/>
      <c r="I7" s="602">
        <v>5</v>
      </c>
      <c r="J7" s="110" t="s">
        <v>161</v>
      </c>
      <c r="K7" s="111">
        <f t="shared" si="0"/>
        <v>1900</v>
      </c>
      <c r="L7" s="110" t="str">
        <f t="shared" si="1"/>
        <v>Q2-1900</v>
      </c>
    </row>
    <row r="8" spans="2:26" ht="21.75" hidden="1" customHeight="1" outlineLevel="1" x14ac:dyDescent="0.25">
      <c r="E8" s="112"/>
      <c r="G8" s="159" t="s">
        <v>28</v>
      </c>
      <c r="H8" s="160" t="str">
        <f>VLOOKUP($I$2,$I$3:$L$14,4,FALSE)</f>
        <v>Q1-1900</v>
      </c>
      <c r="I8" s="603">
        <v>6</v>
      </c>
      <c r="J8" s="103" t="s">
        <v>161</v>
      </c>
      <c r="K8" s="78">
        <f t="shared" si="0"/>
        <v>1900</v>
      </c>
      <c r="L8" s="103" t="str">
        <f t="shared" si="1"/>
        <v>Q2-1900</v>
      </c>
    </row>
    <row r="9" spans="2:26" ht="21.75" hidden="1" customHeight="1" outlineLevel="1" x14ac:dyDescent="0.25">
      <c r="E9" s="112"/>
      <c r="G9" s="161" t="s">
        <v>55</v>
      </c>
      <c r="H9" s="162">
        <f>H19</f>
        <v>0</v>
      </c>
      <c r="I9" s="601">
        <v>7</v>
      </c>
      <c r="J9" s="105" t="s">
        <v>162</v>
      </c>
      <c r="K9" s="106">
        <f t="shared" si="0"/>
        <v>1900</v>
      </c>
      <c r="L9" s="105" t="str">
        <f t="shared" si="1"/>
        <v>Q3-1900</v>
      </c>
    </row>
    <row r="10" spans="2:26" ht="21.75" hidden="1" customHeight="1" outlineLevel="1" x14ac:dyDescent="0.2">
      <c r="E10" s="83"/>
      <c r="F10" s="83"/>
      <c r="G10" s="473" t="s">
        <v>168</v>
      </c>
      <c r="H10" s="474">
        <f>IF(H9/H6=0,1,H9/H6)</f>
        <v>1</v>
      </c>
      <c r="I10" s="602">
        <v>8</v>
      </c>
      <c r="J10" s="110" t="s">
        <v>162</v>
      </c>
      <c r="K10" s="111">
        <f t="shared" si="0"/>
        <v>1900</v>
      </c>
      <c r="L10" s="110" t="str">
        <f t="shared" si="1"/>
        <v>Q3-1900</v>
      </c>
    </row>
    <row r="11" spans="2:26" ht="21.75" hidden="1" customHeight="1" outlineLevel="1" x14ac:dyDescent="0.2">
      <c r="E11" s="475"/>
      <c r="F11" s="476"/>
      <c r="G11" s="477"/>
      <c r="H11" s="478" t="s">
        <v>315</v>
      </c>
      <c r="I11" s="603">
        <v>9</v>
      </c>
      <c r="J11" s="103" t="s">
        <v>162</v>
      </c>
      <c r="K11" s="78">
        <f t="shared" si="0"/>
        <v>1900</v>
      </c>
      <c r="L11" s="103" t="str">
        <f t="shared" si="1"/>
        <v>Q3-1900</v>
      </c>
    </row>
    <row r="12" spans="2:26" ht="21.75" hidden="1" customHeight="1" outlineLevel="1" x14ac:dyDescent="0.2">
      <c r="E12" s="479"/>
      <c r="F12" s="480"/>
      <c r="G12" s="481"/>
      <c r="H12" s="482" t="str">
        <f>IF(ISERROR(H10),1,"")</f>
        <v/>
      </c>
      <c r="I12" s="601">
        <v>10</v>
      </c>
      <c r="J12" s="105" t="s">
        <v>163</v>
      </c>
      <c r="K12" s="106">
        <f t="shared" si="0"/>
        <v>1900</v>
      </c>
      <c r="L12" s="105" t="str">
        <f t="shared" si="1"/>
        <v>Q4-1900</v>
      </c>
    </row>
    <row r="13" spans="2:26" ht="21.75" hidden="1" customHeight="1" outlineLevel="1" x14ac:dyDescent="0.25">
      <c r="E13" s="112"/>
      <c r="I13" s="602">
        <v>11</v>
      </c>
      <c r="J13" s="110" t="s">
        <v>163</v>
      </c>
      <c r="K13" s="111">
        <f t="shared" si="0"/>
        <v>1900</v>
      </c>
      <c r="L13" s="110" t="str">
        <f t="shared" si="1"/>
        <v>Q4-1900</v>
      </c>
    </row>
    <row r="14" spans="2:26" ht="21.75" hidden="1" customHeight="1" outlineLevel="1" x14ac:dyDescent="0.25">
      <c r="E14" s="112"/>
      <c r="I14" s="603">
        <v>12</v>
      </c>
      <c r="J14" s="103" t="s">
        <v>163</v>
      </c>
      <c r="K14" s="78">
        <f t="shared" si="0"/>
        <v>1900</v>
      </c>
      <c r="L14" s="103" t="str">
        <f t="shared" si="1"/>
        <v>Q4-1900</v>
      </c>
    </row>
    <row r="15" spans="2:26" ht="21.75" hidden="1" customHeight="1" outlineLevel="1" thickBot="1" x14ac:dyDescent="0.3">
      <c r="B15" s="138"/>
      <c r="C15" s="610"/>
      <c r="D15" s="120"/>
      <c r="E15" s="121"/>
      <c r="F15" s="119"/>
      <c r="G15" s="122"/>
      <c r="H15" s="123"/>
      <c r="I15" s="604"/>
      <c r="J15" s="118"/>
      <c r="K15" s="118"/>
      <c r="L15" s="118"/>
      <c r="M15" s="125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2:26" ht="21.75" customHeight="1" thickBot="1" x14ac:dyDescent="0.25"/>
    <row r="17" spans="2:14" ht="21.75" customHeight="1" thickBot="1" x14ac:dyDescent="0.45">
      <c r="C17" s="611"/>
      <c r="D17" s="132">
        <v>0</v>
      </c>
      <c r="E17" s="133" t="s">
        <v>229</v>
      </c>
      <c r="F17" s="134"/>
      <c r="G17" s="135"/>
      <c r="H17" s="136"/>
      <c r="M17" s="127"/>
    </row>
    <row r="18" spans="2:14" ht="31.5" customHeight="1" x14ac:dyDescent="0.2">
      <c r="C18" s="612" t="str">
        <f>IF(COUNTBLANK(H18)=0,$F$6,$F$5)</f>
        <v>ð</v>
      </c>
      <c r="D18" s="62"/>
      <c r="E18" s="63"/>
      <c r="F18" s="64"/>
      <c r="G18" s="65" t="s">
        <v>178</v>
      </c>
      <c r="H18" s="66"/>
      <c r="I18" s="606"/>
      <c r="M18" s="127"/>
    </row>
    <row r="19" spans="2:14" ht="31.5" customHeight="1" x14ac:dyDescent="0.2">
      <c r="B19" s="448" t="s">
        <v>327</v>
      </c>
      <c r="C19" s="612" t="str">
        <f>IF(COUNTBLANK(H19)=0,$F$6,$F$5)</f>
        <v>ð</v>
      </c>
      <c r="D19" s="67"/>
      <c r="E19" s="8"/>
      <c r="F19" s="5" t="s">
        <v>179</v>
      </c>
      <c r="G19" s="6" t="str">
        <f>H8</f>
        <v>Q1-1900</v>
      </c>
      <c r="H19" s="68"/>
      <c r="I19" s="606"/>
      <c r="M19" s="127"/>
    </row>
    <row r="20" spans="2:14" ht="31.5" customHeight="1" thickBot="1" x14ac:dyDescent="0.25">
      <c r="C20" s="612" t="str">
        <f>IF(COUNTBLANK(H20)=0,$F$6,$F$5)</f>
        <v>ð</v>
      </c>
      <c r="D20" s="69"/>
      <c r="E20" s="70"/>
      <c r="F20" s="71"/>
      <c r="G20" s="72" t="s">
        <v>186</v>
      </c>
      <c r="H20" s="79"/>
      <c r="I20" s="606"/>
      <c r="M20" s="127"/>
    </row>
    <row r="21" spans="2:14" s="542" customFormat="1" ht="32.25" customHeight="1" x14ac:dyDescent="0.4">
      <c r="B21" s="614"/>
      <c r="C21" s="611"/>
      <c r="D21" s="615" t="str">
        <f>IF(ISERROR(H10),H11,"")</f>
        <v/>
      </c>
      <c r="E21" s="616"/>
      <c r="F21" s="616"/>
      <c r="G21" s="616"/>
      <c r="H21" s="616"/>
      <c r="I21" s="605"/>
      <c r="L21" s="617"/>
      <c r="M21" s="617"/>
    </row>
    <row r="22" spans="2:14" s="84" customFormat="1" ht="20.25" customHeight="1" x14ac:dyDescent="0.4">
      <c r="B22" s="140"/>
      <c r="C22" s="611"/>
      <c r="D22" s="528" t="s">
        <v>302</v>
      </c>
      <c r="E22" s="529"/>
      <c r="F22" s="529"/>
      <c r="G22" s="529"/>
      <c r="H22" s="529"/>
      <c r="I22" s="605"/>
    </row>
    <row r="23" spans="2:14" ht="35.25" customHeight="1" thickBot="1" x14ac:dyDescent="0.45">
      <c r="B23" s="140" t="s">
        <v>297</v>
      </c>
      <c r="C23" s="611"/>
      <c r="D23" s="695"/>
      <c r="E23" s="695"/>
      <c r="F23" s="695"/>
      <c r="G23" s="695"/>
      <c r="H23" s="695"/>
    </row>
    <row r="24" spans="2:14" s="84" customFormat="1" ht="30.75" customHeight="1" thickTop="1" x14ac:dyDescent="0.35">
      <c r="B24" s="140" t="s">
        <v>305</v>
      </c>
      <c r="C24" s="612" t="str">
        <f>IF(COUNTBLANK(E24)=0,$F$6,$F$5)</f>
        <v>ð</v>
      </c>
      <c r="D24" s="530" t="s">
        <v>298</v>
      </c>
      <c r="E24" s="696"/>
      <c r="F24" s="696"/>
      <c r="G24" s="696"/>
      <c r="H24" s="696"/>
      <c r="I24" s="542"/>
    </row>
    <row r="25" spans="2:14" ht="18" customHeight="1" x14ac:dyDescent="0.2">
      <c r="B25" s="140" t="s">
        <v>188</v>
      </c>
      <c r="C25" s="612" t="str">
        <f t="shared" ref="C25:C27" si="2">IF(COUNTBLANK(E25)=0,$F$6,$F$5)</f>
        <v>ð</v>
      </c>
      <c r="D25" s="531" t="s">
        <v>299</v>
      </c>
      <c r="E25" s="697"/>
      <c r="F25" s="697"/>
      <c r="G25" s="697"/>
      <c r="H25" s="697"/>
      <c r="J25" s="84"/>
    </row>
    <row r="26" spans="2:14" ht="18" customHeight="1" x14ac:dyDescent="0.2">
      <c r="B26" s="140" t="s">
        <v>306</v>
      </c>
      <c r="C26" s="612" t="str">
        <f t="shared" si="2"/>
        <v>ð</v>
      </c>
      <c r="D26" s="531" t="s">
        <v>300</v>
      </c>
      <c r="E26" s="471"/>
      <c r="F26" s="533"/>
      <c r="G26" s="533"/>
      <c r="H26" s="534"/>
    </row>
    <row r="27" spans="2:14" ht="25.5" customHeight="1" thickBot="1" x14ac:dyDescent="0.25">
      <c r="B27" s="140" t="s">
        <v>225</v>
      </c>
      <c r="C27" s="612" t="str">
        <f t="shared" si="2"/>
        <v>ð</v>
      </c>
      <c r="D27" s="532" t="s">
        <v>228</v>
      </c>
      <c r="E27" s="493"/>
      <c r="F27" s="535"/>
      <c r="G27" s="536" t="s">
        <v>301</v>
      </c>
      <c r="H27" s="537">
        <f>H18</f>
        <v>0</v>
      </c>
    </row>
    <row r="28" spans="2:14" s="84" customFormat="1" ht="24" customHeight="1" thickTop="1" x14ac:dyDescent="0.4">
      <c r="B28" s="140"/>
      <c r="C28" s="611"/>
      <c r="D28" s="531"/>
      <c r="E28" s="546"/>
      <c r="F28" s="538"/>
      <c r="G28" s="539"/>
      <c r="H28" s="540"/>
      <c r="I28" s="605"/>
    </row>
    <row r="29" spans="2:14" ht="35.25" customHeight="1" x14ac:dyDescent="0.45">
      <c r="B29" s="142"/>
      <c r="C29" s="612"/>
      <c r="D29" s="547"/>
      <c r="E29" s="548" t="s">
        <v>303</v>
      </c>
      <c r="F29" s="712">
        <f>ROUNDUP(H98,-5)/1000000</f>
        <v>0</v>
      </c>
      <c r="G29" s="712"/>
      <c r="H29" s="541"/>
      <c r="I29" s="542"/>
      <c r="J29" s="84"/>
      <c r="L29" s="82"/>
      <c r="M29" s="82"/>
    </row>
    <row r="30" spans="2:14" ht="19.5" customHeight="1" x14ac:dyDescent="0.2">
      <c r="D30" s="542"/>
      <c r="E30" s="549" t="s">
        <v>304</v>
      </c>
      <c r="F30" s="542"/>
      <c r="G30" s="542"/>
      <c r="H30" s="542"/>
    </row>
    <row r="31" spans="2:14" ht="15.75" customHeight="1" x14ac:dyDescent="0.2">
      <c r="B31" s="141"/>
      <c r="C31" s="612"/>
      <c r="D31" s="539"/>
      <c r="E31" s="550" t="s">
        <v>176</v>
      </c>
      <c r="F31" s="543">
        <f>G75</f>
        <v>1</v>
      </c>
      <c r="G31" s="713" t="str">
        <f>IF(F31=0,"! ERREUR ! région",IF(ISBLANK(H20),"","Région:   "&amp;$H20))</f>
        <v/>
      </c>
      <c r="H31" s="713"/>
      <c r="N31" s="129"/>
    </row>
    <row r="32" spans="2:14" s="451" customFormat="1" ht="15.75" customHeight="1" thickBot="1" x14ac:dyDescent="0.25">
      <c r="B32" s="456"/>
      <c r="C32" s="613"/>
      <c r="D32" s="551"/>
      <c r="E32" s="552" t="s">
        <v>284</v>
      </c>
      <c r="F32" s="544">
        <f>H10</f>
        <v>1</v>
      </c>
      <c r="G32" s="545" t="str">
        <f>IF(H9=0,"",H5&amp;" @ "&amp;H8)</f>
        <v/>
      </c>
      <c r="H32" s="545"/>
      <c r="I32" s="607"/>
    </row>
    <row r="33" spans="2:15" s="81" customFormat="1" ht="24" customHeight="1" thickTop="1" thickBot="1" x14ac:dyDescent="0.45">
      <c r="B33" s="143"/>
      <c r="C33" s="611"/>
      <c r="D33" s="553">
        <v>1</v>
      </c>
      <c r="E33" s="554"/>
      <c r="F33" s="555"/>
      <c r="G33" s="555"/>
      <c r="H33" s="556"/>
      <c r="I33" s="605"/>
    </row>
    <row r="34" spans="2:15" ht="24" customHeight="1" x14ac:dyDescent="0.2">
      <c r="B34" s="144"/>
      <c r="C34" s="612"/>
      <c r="D34" s="132" t="str">
        <f>ROMAN(D33)</f>
        <v>I</v>
      </c>
      <c r="E34" s="133" t="s">
        <v>192</v>
      </c>
      <c r="F34" s="134"/>
      <c r="G34" s="135"/>
      <c r="H34" s="136">
        <f>SUBTOTAL(9,H35:H75)</f>
        <v>0</v>
      </c>
      <c r="I34" s="542"/>
      <c r="L34" s="82"/>
      <c r="M34" s="82"/>
    </row>
    <row r="35" spans="2:15" ht="30" customHeight="1" x14ac:dyDescent="0.3">
      <c r="B35" s="140" t="s">
        <v>307</v>
      </c>
      <c r="C35" s="612"/>
      <c r="D35" s="557">
        <v>1.1000000000000001</v>
      </c>
      <c r="E35" s="558" t="s">
        <v>177</v>
      </c>
      <c r="F35" s="559" t="s">
        <v>21</v>
      </c>
      <c r="G35" s="560" t="s">
        <v>22</v>
      </c>
      <c r="H35" s="561">
        <f>SUBTOTAL(9,H36:H41)</f>
        <v>0</v>
      </c>
      <c r="I35" s="608"/>
      <c r="J35" s="131"/>
      <c r="L35" s="82"/>
      <c r="M35" s="82"/>
    </row>
    <row r="36" spans="2:15" ht="24.75" customHeight="1" x14ac:dyDescent="0.2">
      <c r="B36" s="140" t="s">
        <v>185</v>
      </c>
      <c r="C36" s="612" t="str">
        <f>IF(COUNTBLANK(E36:F36)=0,$F$6,$F$5)</f>
        <v>ð</v>
      </c>
      <c r="D36" s="519" t="s">
        <v>316</v>
      </c>
      <c r="E36" s="22"/>
      <c r="F36" s="11"/>
      <c r="G36" s="521" t="str">
        <f>IFERROR(VLOOKUP(E36,Liste!$C$12:$AJ$131,Liste!$AJ$8,FALSE),"")</f>
        <v/>
      </c>
      <c r="H36" s="562" t="str">
        <f t="shared" ref="H36:H55" si="3">IFERROR(F36*G36,"")</f>
        <v/>
      </c>
      <c r="L36" s="82"/>
      <c r="M36" s="82"/>
    </row>
    <row r="37" spans="2:15" ht="24" customHeight="1" x14ac:dyDescent="0.2">
      <c r="B37" s="140"/>
      <c r="C37" s="612" t="str">
        <f t="shared" ref="C37:C39" si="4">IF(COUNTBLANK(E37:F37)=0,$F$6,$F$5)</f>
        <v>ð</v>
      </c>
      <c r="D37" s="519" t="s">
        <v>317</v>
      </c>
      <c r="E37" s="22"/>
      <c r="F37" s="11"/>
      <c r="G37" s="521" t="str">
        <f>IFERROR(VLOOKUP(E37,Liste!$C$12:$AJ$131,Liste!$AJ$8,FALSE),"")</f>
        <v/>
      </c>
      <c r="H37" s="562" t="str">
        <f t="shared" si="3"/>
        <v/>
      </c>
      <c r="L37" s="82"/>
      <c r="M37" s="82"/>
    </row>
    <row r="38" spans="2:15" ht="24" customHeight="1" x14ac:dyDescent="0.2">
      <c r="B38" s="140"/>
      <c r="C38" s="612" t="str">
        <f t="shared" si="4"/>
        <v>ð</v>
      </c>
      <c r="D38" s="519" t="s">
        <v>318</v>
      </c>
      <c r="E38" s="22"/>
      <c r="F38" s="11"/>
      <c r="G38" s="521" t="str">
        <f>IFERROR(VLOOKUP(E38,Liste!$C$12:$AJ$131,Liste!$AJ$8,FALSE),"")</f>
        <v/>
      </c>
      <c r="H38" s="562" t="str">
        <f t="shared" si="3"/>
        <v/>
      </c>
      <c r="L38" s="82"/>
      <c r="M38" s="82"/>
    </row>
    <row r="39" spans="2:15" ht="24" customHeight="1" x14ac:dyDescent="0.2">
      <c r="B39" s="140"/>
      <c r="C39" s="612" t="str">
        <f t="shared" si="4"/>
        <v>ð</v>
      </c>
      <c r="D39" s="519" t="s">
        <v>319</v>
      </c>
      <c r="E39" s="22"/>
      <c r="F39" s="11"/>
      <c r="G39" s="521" t="str">
        <f>IFERROR(VLOOKUP(E39,Liste!$C$12:$AJ$131,Liste!$AJ$8,FALSE),"")</f>
        <v/>
      </c>
      <c r="H39" s="562" t="str">
        <f t="shared" si="3"/>
        <v/>
      </c>
      <c r="L39" s="82"/>
      <c r="M39" s="82"/>
    </row>
    <row r="40" spans="2:15" ht="24" customHeight="1" x14ac:dyDescent="0.2">
      <c r="B40" s="140"/>
      <c r="C40" s="612" t="str">
        <f>IF(COUNTBLANK(E40:F40)=0,$F$6,$F$5)</f>
        <v>ð</v>
      </c>
      <c r="D40" s="519" t="s">
        <v>320</v>
      </c>
      <c r="E40" s="22"/>
      <c r="F40" s="11"/>
      <c r="G40" s="521" t="str">
        <f>IFERROR(VLOOKUP(E40,Liste!$C$12:$AJ$131,Liste!$AJ$8,FALSE),"")</f>
        <v/>
      </c>
      <c r="H40" s="562" t="str">
        <f t="shared" si="3"/>
        <v/>
      </c>
      <c r="L40" s="82"/>
      <c r="M40" s="82"/>
    </row>
    <row r="41" spans="2:15" ht="24" customHeight="1" thickBot="1" x14ac:dyDescent="0.25">
      <c r="B41" s="140"/>
      <c r="C41" s="612" t="str">
        <f>IF(COUNTBLANK(E41:F41)=0,$F$6,$F$5)</f>
        <v>ð</v>
      </c>
      <c r="D41" s="519" t="s">
        <v>321</v>
      </c>
      <c r="E41" s="46"/>
      <c r="F41" s="11"/>
      <c r="G41" s="563" t="str">
        <f>IFERROR(VLOOKUP(E41,Liste!$C$12:$AJ$131,Liste!$AJ$8,FALSE),"")</f>
        <v/>
      </c>
      <c r="H41" s="523" t="str">
        <f t="shared" si="3"/>
        <v/>
      </c>
      <c r="L41" s="82"/>
      <c r="M41" s="82"/>
    </row>
    <row r="42" spans="2:15" ht="30.75" customHeight="1" x14ac:dyDescent="0.4">
      <c r="B42" s="145" t="s">
        <v>308</v>
      </c>
      <c r="C42" s="611"/>
      <c r="D42" s="564">
        <v>1.2</v>
      </c>
      <c r="E42" s="565" t="s">
        <v>173</v>
      </c>
      <c r="F42" s="566" t="s">
        <v>21</v>
      </c>
      <c r="G42" s="567" t="s">
        <v>22</v>
      </c>
      <c r="H42" s="568">
        <f>SUBTOTAL(9,H43:H57)</f>
        <v>0</v>
      </c>
      <c r="L42" s="82"/>
      <c r="M42" s="82"/>
      <c r="O42" s="80"/>
    </row>
    <row r="43" spans="2:15" ht="24" customHeight="1" x14ac:dyDescent="0.2">
      <c r="B43" s="140" t="s">
        <v>184</v>
      </c>
      <c r="C43" s="612" t="str">
        <f>IF(COUNTBLANK(E43:F43)=0,$F$6,$F$5)</f>
        <v>ð</v>
      </c>
      <c r="D43" s="519" t="s">
        <v>153</v>
      </c>
      <c r="E43" s="22"/>
      <c r="F43" s="11"/>
      <c r="G43" s="521" t="str">
        <f>IFERROR(VLOOKUP(E43,Liste!$C$12:$AJ$131,Liste!$AJ$8,FALSE),"")</f>
        <v/>
      </c>
      <c r="H43" s="562" t="str">
        <f t="shared" si="3"/>
        <v/>
      </c>
      <c r="L43" s="82"/>
      <c r="M43" s="82"/>
    </row>
    <row r="44" spans="2:15" ht="24" customHeight="1" x14ac:dyDescent="0.2">
      <c r="B44" s="140"/>
      <c r="C44" s="612" t="str">
        <f>IF(COUNTBLANK(E44:F44)=0,$F$6,$F$5)</f>
        <v>ð</v>
      </c>
      <c r="D44" s="519" t="s">
        <v>154</v>
      </c>
      <c r="E44" s="22"/>
      <c r="F44" s="11"/>
      <c r="G44" s="521" t="str">
        <f>IFERROR(VLOOKUP(E44,Liste!$C$12:$AJ$131,Liste!$AJ$8,FALSE),"")</f>
        <v/>
      </c>
      <c r="H44" s="562" t="str">
        <f t="shared" si="3"/>
        <v/>
      </c>
      <c r="L44" s="82"/>
      <c r="M44" s="82"/>
    </row>
    <row r="45" spans="2:15" ht="24" customHeight="1" x14ac:dyDescent="0.2">
      <c r="B45" s="140"/>
      <c r="C45" s="612" t="str">
        <f t="shared" ref="C45:C55" si="5">IF(COUNTBLANK(E45:F45)=0,$F$6,$F$5)</f>
        <v>ð</v>
      </c>
      <c r="D45" s="519" t="s">
        <v>155</v>
      </c>
      <c r="E45" s="22"/>
      <c r="F45" s="11"/>
      <c r="G45" s="521" t="str">
        <f>IFERROR(VLOOKUP(E45,Liste!$C$12:$AJ$131,Liste!$AJ$8,FALSE),"")</f>
        <v/>
      </c>
      <c r="H45" s="562" t="str">
        <f t="shared" si="3"/>
        <v/>
      </c>
      <c r="L45" s="82"/>
      <c r="M45" s="82"/>
    </row>
    <row r="46" spans="2:15" ht="24" customHeight="1" x14ac:dyDescent="0.2">
      <c r="B46" s="140"/>
      <c r="C46" s="612" t="str">
        <f t="shared" si="5"/>
        <v>ð</v>
      </c>
      <c r="D46" s="519" t="s">
        <v>156</v>
      </c>
      <c r="E46" s="22"/>
      <c r="F46" s="11"/>
      <c r="G46" s="521" t="str">
        <f>IFERROR(VLOOKUP(E46,Liste!$C$12:$AJ$131,Liste!$AJ$8,FALSE),"")</f>
        <v/>
      </c>
      <c r="H46" s="562" t="str">
        <f t="shared" si="3"/>
        <v/>
      </c>
      <c r="L46" s="82"/>
      <c r="M46" s="82"/>
    </row>
    <row r="47" spans="2:15" ht="24" customHeight="1" x14ac:dyDescent="0.2">
      <c r="B47" s="140"/>
      <c r="C47" s="612" t="str">
        <f t="shared" si="5"/>
        <v>ð</v>
      </c>
      <c r="D47" s="519" t="s">
        <v>157</v>
      </c>
      <c r="E47" s="22"/>
      <c r="F47" s="11"/>
      <c r="G47" s="521" t="str">
        <f>IFERROR(VLOOKUP(E47,Liste!$C$12:$AJ$131,Liste!$AJ$8,FALSE),"")</f>
        <v/>
      </c>
      <c r="H47" s="562" t="str">
        <f t="shared" si="3"/>
        <v/>
      </c>
      <c r="L47" s="82"/>
      <c r="M47" s="82"/>
    </row>
    <row r="48" spans="2:15" ht="24" customHeight="1" x14ac:dyDescent="0.2">
      <c r="B48" s="140"/>
      <c r="C48" s="612" t="str">
        <f t="shared" si="5"/>
        <v>ð</v>
      </c>
      <c r="D48" s="519" t="s">
        <v>285</v>
      </c>
      <c r="E48" s="22"/>
      <c r="F48" s="11"/>
      <c r="G48" s="521" t="str">
        <f>IFERROR(VLOOKUP(E48,Liste!$C$12:$AJ$131,Liste!$AJ$8,FALSE),"")</f>
        <v/>
      </c>
      <c r="H48" s="562" t="str">
        <f t="shared" si="3"/>
        <v/>
      </c>
      <c r="L48" s="82"/>
      <c r="M48" s="82"/>
    </row>
    <row r="49" spans="2:13" ht="24" customHeight="1" x14ac:dyDescent="0.2">
      <c r="B49" s="140"/>
      <c r="C49" s="612" t="str">
        <f t="shared" si="5"/>
        <v>ð</v>
      </c>
      <c r="D49" s="519" t="s">
        <v>286</v>
      </c>
      <c r="E49" s="22"/>
      <c r="F49" s="11"/>
      <c r="G49" s="521" t="str">
        <f>IFERROR(VLOOKUP(E49,Liste!$C$12:$AJ$131,Liste!$AJ$8,FALSE),"")</f>
        <v/>
      </c>
      <c r="H49" s="562" t="str">
        <f t="shared" si="3"/>
        <v/>
      </c>
      <c r="L49" s="82"/>
      <c r="M49" s="82"/>
    </row>
    <row r="50" spans="2:13" ht="24" customHeight="1" x14ac:dyDescent="0.2">
      <c r="B50" s="140"/>
      <c r="C50" s="612" t="str">
        <f t="shared" si="5"/>
        <v>ð</v>
      </c>
      <c r="D50" s="519" t="s">
        <v>287</v>
      </c>
      <c r="E50" s="22"/>
      <c r="F50" s="11"/>
      <c r="G50" s="521" t="str">
        <f>IFERROR(VLOOKUP(E50,Liste!$C$12:$AJ$131,Liste!$AJ$8,FALSE),"")</f>
        <v/>
      </c>
      <c r="H50" s="562" t="str">
        <f t="shared" si="3"/>
        <v/>
      </c>
      <c r="L50" s="82"/>
      <c r="M50" s="82"/>
    </row>
    <row r="51" spans="2:13" ht="24" customHeight="1" x14ac:dyDescent="0.2">
      <c r="B51" s="140"/>
      <c r="C51" s="612" t="str">
        <f t="shared" si="5"/>
        <v>ð</v>
      </c>
      <c r="D51" s="519" t="s">
        <v>288</v>
      </c>
      <c r="E51" s="22"/>
      <c r="F51" s="11"/>
      <c r="G51" s="521" t="str">
        <f>IFERROR(VLOOKUP(E51,Liste!$C$12:$AJ$131,Liste!$AJ$8,FALSE),"")</f>
        <v/>
      </c>
      <c r="H51" s="562" t="str">
        <f t="shared" si="3"/>
        <v/>
      </c>
      <c r="L51" s="82"/>
      <c r="M51" s="82"/>
    </row>
    <row r="52" spans="2:13" ht="24" customHeight="1" x14ac:dyDescent="0.2">
      <c r="B52" s="140"/>
      <c r="C52" s="612" t="str">
        <f t="shared" si="5"/>
        <v>ð</v>
      </c>
      <c r="D52" s="519" t="s">
        <v>289</v>
      </c>
      <c r="E52" s="22"/>
      <c r="F52" s="11"/>
      <c r="G52" s="521" t="str">
        <f>IFERROR(VLOOKUP(E52,Liste!$C$12:$AJ$131,Liste!$AJ$8,FALSE),"")</f>
        <v/>
      </c>
      <c r="H52" s="562" t="str">
        <f t="shared" si="3"/>
        <v/>
      </c>
      <c r="L52" s="82"/>
      <c r="M52" s="82"/>
    </row>
    <row r="53" spans="2:13" ht="24" customHeight="1" x14ac:dyDescent="0.2">
      <c r="B53" s="140"/>
      <c r="C53" s="612" t="str">
        <f t="shared" si="5"/>
        <v>ð</v>
      </c>
      <c r="D53" s="519" t="s">
        <v>290</v>
      </c>
      <c r="E53" s="22"/>
      <c r="F53" s="11"/>
      <c r="G53" s="521" t="str">
        <f>IFERROR(VLOOKUP(E53,Liste!$C$12:$AJ$131,Liste!$AJ$8,FALSE),"")</f>
        <v/>
      </c>
      <c r="H53" s="562" t="str">
        <f t="shared" si="3"/>
        <v/>
      </c>
      <c r="L53" s="82"/>
      <c r="M53" s="82"/>
    </row>
    <row r="54" spans="2:13" ht="24" customHeight="1" x14ac:dyDescent="0.2">
      <c r="B54" s="140"/>
      <c r="C54" s="612" t="str">
        <f t="shared" si="5"/>
        <v>ð</v>
      </c>
      <c r="D54" s="519" t="s">
        <v>291</v>
      </c>
      <c r="E54" s="22"/>
      <c r="F54" s="11"/>
      <c r="G54" s="521" t="str">
        <f>IFERROR(VLOOKUP(E54,Liste!$C$12:$AJ$131,Liste!$AJ$8,FALSE),"")</f>
        <v/>
      </c>
      <c r="H54" s="562" t="str">
        <f t="shared" si="3"/>
        <v/>
      </c>
      <c r="L54" s="82"/>
      <c r="M54" s="82"/>
    </row>
    <row r="55" spans="2:13" ht="24" customHeight="1" x14ac:dyDescent="0.2">
      <c r="B55" s="140"/>
      <c r="C55" s="612" t="str">
        <f t="shared" si="5"/>
        <v>ð</v>
      </c>
      <c r="D55" s="519" t="s">
        <v>292</v>
      </c>
      <c r="E55" s="22"/>
      <c r="F55" s="11"/>
      <c r="G55" s="521" t="str">
        <f>IFERROR(VLOOKUP(E55,Liste!$C$12:$AJ$131,Liste!$AJ$8,FALSE),"")</f>
        <v/>
      </c>
      <c r="H55" s="562" t="str">
        <f t="shared" si="3"/>
        <v/>
      </c>
      <c r="L55" s="82"/>
      <c r="M55" s="82"/>
    </row>
    <row r="56" spans="2:13" ht="24" customHeight="1" x14ac:dyDescent="0.2">
      <c r="B56" s="140"/>
      <c r="C56" s="612" t="str">
        <f>IF(COUNTBLANK(E56:F56)=0,$F$6,$F$5)</f>
        <v>ð</v>
      </c>
      <c r="D56" s="519" t="s">
        <v>293</v>
      </c>
      <c r="E56" s="22"/>
      <c r="F56" s="11"/>
      <c r="G56" s="521" t="str">
        <f>IFERROR(VLOOKUP(E56,Liste!$C$12:$AJ$131,Liste!$AJ$8,FALSE),"")</f>
        <v/>
      </c>
      <c r="H56" s="562" t="str">
        <f>IFERROR(F56*G56,"")</f>
        <v/>
      </c>
      <c r="L56" s="82"/>
      <c r="M56" s="82"/>
    </row>
    <row r="57" spans="2:13" ht="24" customHeight="1" thickBot="1" x14ac:dyDescent="0.25">
      <c r="B57" s="140"/>
      <c r="C57" s="612" t="str">
        <f>IF(COUNTBLANK(E57:F57)=0,$F$6,$F$5)</f>
        <v>ð</v>
      </c>
      <c r="D57" s="519" t="s">
        <v>294</v>
      </c>
      <c r="E57" s="22"/>
      <c r="F57" s="11"/>
      <c r="G57" s="521" t="str">
        <f>IFERROR(VLOOKUP(E57,Liste!$C$12:$AJ$131,Liste!$AJ$8,FALSE),"")</f>
        <v/>
      </c>
      <c r="H57" s="562" t="str">
        <f t="shared" ref="H57" si="6">IFERROR(F57*G57,"")</f>
        <v/>
      </c>
      <c r="L57" s="82"/>
      <c r="M57" s="82"/>
    </row>
    <row r="58" spans="2:13" ht="24" customHeight="1" x14ac:dyDescent="0.3">
      <c r="B58" s="144"/>
      <c r="C58" s="612"/>
      <c r="D58" s="564">
        <v>1.3</v>
      </c>
      <c r="E58" s="565" t="s">
        <v>295</v>
      </c>
      <c r="F58" s="566" t="s">
        <v>169</v>
      </c>
      <c r="G58" s="567" t="s">
        <v>170</v>
      </c>
      <c r="H58" s="568">
        <f>SUBTOTAL(9,H59:H65)</f>
        <v>0</v>
      </c>
      <c r="I58" s="608"/>
      <c r="L58" s="82"/>
      <c r="M58" s="82"/>
    </row>
    <row r="59" spans="2:13" ht="24" customHeight="1" x14ac:dyDescent="0.2">
      <c r="B59" s="466" t="s">
        <v>109</v>
      </c>
      <c r="C59" s="612" t="str">
        <f>IF(COUNTBLANK(E59:F59)=0,$F$6,$F$5)</f>
        <v>ð</v>
      </c>
      <c r="D59" s="519"/>
      <c r="E59" s="22"/>
      <c r="F59" s="11"/>
      <c r="G59" s="521" t="str">
        <f>IFERROR(VLOOKUP(E59,Liste!$C$12:$AJ$131,Liste!$AJ$8,FALSE),"")</f>
        <v/>
      </c>
      <c r="H59" s="562" t="str">
        <f t="shared" ref="H59:H65" si="7">IFERROR(F59*G59,"")</f>
        <v/>
      </c>
      <c r="L59" s="82"/>
      <c r="M59" s="82"/>
    </row>
    <row r="60" spans="2:13" ht="24" customHeight="1" x14ac:dyDescent="0.2">
      <c r="B60" s="466" t="s">
        <v>254</v>
      </c>
      <c r="C60" s="612" t="str">
        <f t="shared" ref="C60:C63" si="8">IF(COUNTBLANK(E60:F60)=0,$F$6,$F$5)</f>
        <v>ð</v>
      </c>
      <c r="D60" s="519"/>
      <c r="E60" s="22"/>
      <c r="F60" s="11"/>
      <c r="G60" s="521" t="str">
        <f>IFERROR(VLOOKUP(E60,Liste!$C$12:$AJ$131,Liste!$AJ$8,FALSE),"")</f>
        <v/>
      </c>
      <c r="H60" s="562" t="str">
        <f t="shared" si="7"/>
        <v/>
      </c>
      <c r="L60" s="82"/>
      <c r="M60" s="82"/>
    </row>
    <row r="61" spans="2:13" ht="24" customHeight="1" x14ac:dyDescent="0.2">
      <c r="B61" s="140" t="s">
        <v>309</v>
      </c>
      <c r="C61" s="612" t="str">
        <f t="shared" si="8"/>
        <v>ð</v>
      </c>
      <c r="D61" s="519" t="s">
        <v>322</v>
      </c>
      <c r="E61" s="22"/>
      <c r="F61" s="11"/>
      <c r="G61" s="472"/>
      <c r="H61" s="562">
        <f t="shared" si="7"/>
        <v>0</v>
      </c>
      <c r="L61" s="82"/>
      <c r="M61" s="82"/>
    </row>
    <row r="62" spans="2:13" ht="24" customHeight="1" x14ac:dyDescent="0.2">
      <c r="B62" s="140" t="s">
        <v>309</v>
      </c>
      <c r="C62" s="612" t="str">
        <f t="shared" si="8"/>
        <v>ð</v>
      </c>
      <c r="D62" s="519" t="s">
        <v>323</v>
      </c>
      <c r="E62" s="22"/>
      <c r="F62" s="11"/>
      <c r="G62" s="472"/>
      <c r="H62" s="562">
        <f t="shared" si="7"/>
        <v>0</v>
      </c>
      <c r="L62" s="82"/>
      <c r="M62" s="82"/>
    </row>
    <row r="63" spans="2:13" ht="24" customHeight="1" x14ac:dyDescent="0.2">
      <c r="B63" s="140" t="s">
        <v>309</v>
      </c>
      <c r="C63" s="612" t="str">
        <f t="shared" si="8"/>
        <v>ð</v>
      </c>
      <c r="D63" s="519" t="s">
        <v>324</v>
      </c>
      <c r="E63" s="22"/>
      <c r="F63" s="11"/>
      <c r="G63" s="472"/>
      <c r="H63" s="562">
        <f t="shared" si="7"/>
        <v>0</v>
      </c>
      <c r="L63" s="82"/>
      <c r="M63" s="82"/>
    </row>
    <row r="64" spans="2:13" ht="24" customHeight="1" x14ac:dyDescent="0.2">
      <c r="B64" s="140" t="s">
        <v>309</v>
      </c>
      <c r="C64" s="612" t="str">
        <f>IF(COUNTBLANK(E64:F64)=0,$F$6,$F$5)</f>
        <v>ð</v>
      </c>
      <c r="D64" s="519" t="s">
        <v>325</v>
      </c>
      <c r="E64" s="22"/>
      <c r="F64" s="11"/>
      <c r="G64" s="472"/>
      <c r="H64" s="562">
        <f t="shared" si="7"/>
        <v>0</v>
      </c>
      <c r="L64" s="82"/>
      <c r="M64" s="82"/>
    </row>
    <row r="65" spans="2:13" ht="24" customHeight="1" thickBot="1" x14ac:dyDescent="0.25">
      <c r="B65" s="140" t="s">
        <v>309</v>
      </c>
      <c r="C65" s="612" t="str">
        <f>IF(COUNTBLANK(E65:F65)=0,$F$6,$F$5)</f>
        <v>ð</v>
      </c>
      <c r="D65" s="522" t="s">
        <v>326</v>
      </c>
      <c r="E65" s="46"/>
      <c r="F65" s="47"/>
      <c r="G65" s="489"/>
      <c r="H65" s="523">
        <f t="shared" si="7"/>
        <v>0</v>
      </c>
      <c r="L65" s="82"/>
      <c r="M65" s="82"/>
    </row>
    <row r="66" spans="2:13" ht="24" customHeight="1" x14ac:dyDescent="0.3">
      <c r="B66" s="144"/>
      <c r="C66" s="612"/>
      <c r="D66" s="564">
        <v>1.4</v>
      </c>
      <c r="E66" s="565" t="s">
        <v>171</v>
      </c>
      <c r="F66" s="566" t="s">
        <v>169</v>
      </c>
      <c r="G66" s="567" t="s">
        <v>170</v>
      </c>
      <c r="H66" s="568">
        <f>SUBTOTAL(9,H67:H71)</f>
        <v>0</v>
      </c>
      <c r="I66" s="608"/>
      <c r="L66" s="82"/>
      <c r="M66" s="82"/>
    </row>
    <row r="67" spans="2:13" ht="24" customHeight="1" x14ac:dyDescent="0.2">
      <c r="B67" s="140" t="s">
        <v>181</v>
      </c>
      <c r="C67" s="612" t="str">
        <f>IF(COUNTBLANK(E67:F67)=0,$F$6,$F$5)</f>
        <v>ð</v>
      </c>
      <c r="D67" s="519"/>
      <c r="E67" s="22"/>
      <c r="F67" s="11"/>
      <c r="G67" s="569" t="str">
        <f>IFERROR(VLOOKUP(E67,Liste!$C$12:$AJ$131,Liste!$AJ$8,FALSE),"")</f>
        <v/>
      </c>
      <c r="H67" s="562" t="str">
        <f t="shared" ref="H67:H71" si="9">IFERROR(F67*G67,"")</f>
        <v/>
      </c>
      <c r="L67" s="82"/>
      <c r="M67" s="82"/>
    </row>
    <row r="68" spans="2:13" ht="24" customHeight="1" x14ac:dyDescent="0.2">
      <c r="B68" s="140" t="s">
        <v>180</v>
      </c>
      <c r="C68" s="612" t="str">
        <f>IF(COUNTBLANK(E68:F68)=0,$F$6,$F$5)</f>
        <v>ð</v>
      </c>
      <c r="D68" s="519"/>
      <c r="E68" s="22"/>
      <c r="F68" s="14"/>
      <c r="G68" s="570" t="str">
        <f>IFERROR(VLOOKUP(E68,Liste!$C$12:$AJ$131,Liste!$AJ$8,FALSE),"")</f>
        <v/>
      </c>
      <c r="H68" s="562" t="str">
        <f t="shared" si="9"/>
        <v/>
      </c>
      <c r="L68" s="82"/>
      <c r="M68" s="82"/>
    </row>
    <row r="69" spans="2:13" ht="24" customHeight="1" x14ac:dyDescent="0.2">
      <c r="B69" s="140" t="s">
        <v>180</v>
      </c>
      <c r="C69" s="612" t="str">
        <f>IF(COUNTBLANK(E69:F69)=0,$F$6,$F$5)</f>
        <v>ð</v>
      </c>
      <c r="D69" s="519"/>
      <c r="E69" s="22"/>
      <c r="F69" s="14"/>
      <c r="G69" s="570" t="str">
        <f>IFERROR(VLOOKUP(E69,Liste!$C$12:$AJ$131,Liste!$AJ$8,FALSE),"")</f>
        <v/>
      </c>
      <c r="H69" s="562" t="str">
        <f t="shared" si="9"/>
        <v/>
      </c>
      <c r="L69" s="82"/>
      <c r="M69" s="82"/>
    </row>
    <row r="70" spans="2:13" ht="24" customHeight="1" x14ac:dyDescent="0.2">
      <c r="B70" s="140" t="s">
        <v>314</v>
      </c>
      <c r="C70" s="612" t="str">
        <f t="shared" ref="C70:C71" si="10">IF(COUNTBLANK(E70:F70)=0,$F$6,$F$5)</f>
        <v>ð</v>
      </c>
      <c r="D70" s="519"/>
      <c r="E70" s="22"/>
      <c r="F70" s="468"/>
      <c r="G70" s="571" t="str">
        <f>IFERROR(VLOOKUP(E70,Liste!$C$12:$AJ$131,Liste!$AJ$8,FALSE),"")</f>
        <v/>
      </c>
      <c r="H70" s="562" t="str">
        <f t="shared" si="9"/>
        <v/>
      </c>
      <c r="L70" s="82"/>
      <c r="M70" s="82"/>
    </row>
    <row r="71" spans="2:13" ht="24" customHeight="1" thickBot="1" x14ac:dyDescent="0.25">
      <c r="B71" s="140" t="s">
        <v>314</v>
      </c>
      <c r="C71" s="612" t="str">
        <f t="shared" si="10"/>
        <v>ð</v>
      </c>
      <c r="D71" s="522"/>
      <c r="E71" s="46"/>
      <c r="F71" s="490"/>
      <c r="G71" s="526" t="str">
        <f>IFERROR(VLOOKUP(E71,Liste!$C$12:$AJ$131,Liste!$AJ$8,FALSE),"")</f>
        <v/>
      </c>
      <c r="H71" s="523" t="str">
        <f t="shared" si="9"/>
        <v/>
      </c>
      <c r="L71" s="82"/>
      <c r="M71" s="82"/>
    </row>
    <row r="72" spans="2:13" ht="24" customHeight="1" x14ac:dyDescent="0.4">
      <c r="B72" s="146"/>
      <c r="C72" s="611"/>
      <c r="D72" s="564">
        <v>1.5</v>
      </c>
      <c r="E72" s="565" t="s">
        <v>182</v>
      </c>
      <c r="F72" s="566" t="s">
        <v>21</v>
      </c>
      <c r="G72" s="567" t="s">
        <v>22</v>
      </c>
      <c r="H72" s="568">
        <f>SUBTOTAL(9,H73:H74)</f>
        <v>0</v>
      </c>
      <c r="L72" s="82"/>
      <c r="M72" s="82"/>
    </row>
    <row r="73" spans="2:13" ht="24" customHeight="1" x14ac:dyDescent="0.2">
      <c r="B73" s="140" t="s">
        <v>183</v>
      </c>
      <c r="C73" s="612" t="str">
        <f>IF(COUNTBLANK(E73:F73)=0,$F$6,$F$5)</f>
        <v>ð</v>
      </c>
      <c r="D73" s="572" t="s">
        <v>116</v>
      </c>
      <c r="E73" s="22"/>
      <c r="F73" s="11"/>
      <c r="G73" s="521" t="str">
        <f>IFERROR(VLOOKUP(E73,Liste!$C$12:$AJ$131,Liste!$AJ$8,FALSE),"")</f>
        <v/>
      </c>
      <c r="H73" s="562" t="str">
        <f t="shared" ref="H73:H74" si="11">IFERROR(F73*G73,"")</f>
        <v/>
      </c>
      <c r="L73" s="82"/>
      <c r="M73" s="82"/>
    </row>
    <row r="74" spans="2:13" ht="24" customHeight="1" thickBot="1" x14ac:dyDescent="0.25">
      <c r="B74" s="140" t="s">
        <v>183</v>
      </c>
      <c r="C74" s="612" t="str">
        <f>IF(COUNTBLANK(E74:F74)=0,$F$6,$F$5)</f>
        <v>ð</v>
      </c>
      <c r="D74" s="573" t="s">
        <v>117</v>
      </c>
      <c r="E74" s="46"/>
      <c r="F74" s="47"/>
      <c r="G74" s="563" t="str">
        <f>IFERROR(VLOOKUP(E74,Liste!$C$12:$AJ$131,Liste!$AJ$8,FALSE),"")</f>
        <v/>
      </c>
      <c r="H74" s="523" t="str">
        <f t="shared" si="11"/>
        <v/>
      </c>
      <c r="L74" s="82"/>
      <c r="M74" s="82"/>
    </row>
    <row r="75" spans="2:13" ht="24" customHeight="1" thickBot="1" x14ac:dyDescent="0.45">
      <c r="B75" s="146"/>
      <c r="C75" s="611"/>
      <c r="D75" s="574"/>
      <c r="E75" s="575" t="s">
        <v>54</v>
      </c>
      <c r="F75" s="576"/>
      <c r="G75" s="577">
        <f>IFERROR(VLOOKUP(H20,'Disparité régionale'!$D$14:$E$111,2,FALSE),1)</f>
        <v>1</v>
      </c>
      <c r="H75" s="578">
        <f>(H35+H42+H58+H66+H72)*($G$75-1)</f>
        <v>0</v>
      </c>
      <c r="L75" s="82"/>
      <c r="M75" s="82"/>
    </row>
    <row r="76" spans="2:13" s="81" customFormat="1" ht="21" customHeight="1" thickBot="1" x14ac:dyDescent="0.45">
      <c r="B76" s="143"/>
      <c r="C76" s="611"/>
      <c r="D76" s="553">
        <v>2</v>
      </c>
      <c r="E76" s="554"/>
      <c r="F76" s="555">
        <f>+H35+H42+H58+H66+H72</f>
        <v>0</v>
      </c>
      <c r="G76" s="555">
        <f>(H35+H42++H58+H66+H72)*(G75-1)</f>
        <v>0</v>
      </c>
      <c r="H76" s="556">
        <f>+F76+G76</f>
        <v>0</v>
      </c>
      <c r="I76" s="605"/>
    </row>
    <row r="77" spans="2:13" ht="24" customHeight="1" x14ac:dyDescent="0.4">
      <c r="C77" s="611"/>
      <c r="D77" s="132" t="str">
        <f>ROMAN(D76)</f>
        <v>II</v>
      </c>
      <c r="E77" s="133" t="s">
        <v>24</v>
      </c>
      <c r="F77" s="134"/>
      <c r="G77" s="135"/>
      <c r="H77" s="136">
        <f>H78</f>
        <v>0</v>
      </c>
    </row>
    <row r="78" spans="2:13" ht="24" customHeight="1" x14ac:dyDescent="0.4">
      <c r="C78" s="611"/>
      <c r="D78" s="579"/>
      <c r="E78" s="580" t="s">
        <v>23</v>
      </c>
      <c r="F78" s="581">
        <v>0.01</v>
      </c>
      <c r="G78" s="582" t="s">
        <v>175</v>
      </c>
      <c r="H78" s="583">
        <f>((H35+H42)*$G$75)*$F$78</f>
        <v>0</v>
      </c>
    </row>
    <row r="79" spans="2:13" ht="24" customHeight="1" thickBot="1" x14ac:dyDescent="0.25">
      <c r="C79" s="612"/>
      <c r="D79" s="584"/>
      <c r="E79" s="585"/>
      <c r="F79" s="586"/>
      <c r="G79" s="587"/>
      <c r="H79" s="588"/>
      <c r="I79" s="606"/>
    </row>
    <row r="80" spans="2:13" s="81" customFormat="1" ht="21" customHeight="1" thickBot="1" x14ac:dyDescent="0.45">
      <c r="B80" s="143"/>
      <c r="C80" s="611"/>
      <c r="D80" s="553">
        <v>3</v>
      </c>
      <c r="E80" s="554"/>
      <c r="F80" s="555"/>
      <c r="G80" s="555"/>
      <c r="H80" s="556"/>
      <c r="I80" s="605"/>
    </row>
    <row r="81" spans="2:9" ht="24" customHeight="1" x14ac:dyDescent="0.4">
      <c r="C81" s="611"/>
      <c r="D81" s="485" t="str">
        <f>ROMAN(D80)</f>
        <v>III</v>
      </c>
      <c r="E81" s="486" t="s">
        <v>25</v>
      </c>
      <c r="F81" s="487"/>
      <c r="G81" s="42" t="s">
        <v>172</v>
      </c>
      <c r="H81" s="37">
        <f>H82</f>
        <v>0</v>
      </c>
    </row>
    <row r="82" spans="2:9" ht="24" customHeight="1" thickBot="1" x14ac:dyDescent="0.45">
      <c r="C82" s="611"/>
      <c r="D82" s="589"/>
      <c r="E82" s="590" t="s">
        <v>52</v>
      </c>
      <c r="F82" s="591"/>
      <c r="G82" s="592"/>
      <c r="H82" s="593">
        <f>+H34+H77</f>
        <v>0</v>
      </c>
    </row>
    <row r="83" spans="2:9" s="81" customFormat="1" ht="21" customHeight="1" thickBot="1" x14ac:dyDescent="0.45">
      <c r="B83" s="143"/>
      <c r="C83" s="611"/>
      <c r="D83" s="553">
        <v>4</v>
      </c>
      <c r="E83" s="554"/>
      <c r="F83" s="555"/>
      <c r="G83" s="555"/>
      <c r="H83" s="556"/>
      <c r="I83" s="605"/>
    </row>
    <row r="84" spans="2:9" ht="24" customHeight="1" x14ac:dyDescent="0.4">
      <c r="C84" s="611"/>
      <c r="D84" s="132" t="str">
        <f>ROMAN(D83)</f>
        <v>IV</v>
      </c>
      <c r="E84" s="133" t="s">
        <v>26</v>
      </c>
      <c r="F84" s="134"/>
      <c r="G84" s="135" t="s">
        <v>172</v>
      </c>
      <c r="H84" s="136">
        <f>H85</f>
        <v>0</v>
      </c>
    </row>
    <row r="85" spans="2:9" ht="24" customHeight="1" x14ac:dyDescent="0.4">
      <c r="C85" s="611"/>
      <c r="D85" s="597"/>
      <c r="E85" s="580" t="s">
        <v>230</v>
      </c>
      <c r="F85" s="594">
        <f>$G$2</f>
        <v>1.0568787500000001</v>
      </c>
      <c r="G85" s="582" t="s">
        <v>175</v>
      </c>
      <c r="H85" s="583">
        <f>H86*F85</f>
        <v>0</v>
      </c>
    </row>
    <row r="86" spans="2:9" ht="24" customHeight="1" thickBot="1" x14ac:dyDescent="0.25">
      <c r="B86" s="140" t="s">
        <v>223</v>
      </c>
      <c r="C86" s="612" t="str">
        <f>IF(COUNTBLANK(H86)=0,$F$6,$F$5)</f>
        <v>ð</v>
      </c>
      <c r="D86" s="598"/>
      <c r="E86" s="46"/>
      <c r="F86" s="596"/>
      <c r="G86" s="595" t="s">
        <v>174</v>
      </c>
      <c r="H86" s="39"/>
      <c r="I86" s="606"/>
    </row>
    <row r="87" spans="2:9" s="81" customFormat="1" ht="21" customHeight="1" thickBot="1" x14ac:dyDescent="0.45">
      <c r="B87" s="140"/>
      <c r="C87" s="611"/>
      <c r="D87" s="553">
        <v>5</v>
      </c>
      <c r="E87" s="554"/>
      <c r="F87" s="555"/>
      <c r="G87" s="555"/>
      <c r="H87" s="556"/>
      <c r="I87" s="605"/>
    </row>
    <row r="88" spans="2:9" ht="24" customHeight="1" x14ac:dyDescent="0.2">
      <c r="B88" s="140"/>
      <c r="C88" s="612"/>
      <c r="D88" s="132" t="str">
        <f>ROMAN(D87)</f>
        <v>V</v>
      </c>
      <c r="E88" s="133" t="s">
        <v>27</v>
      </c>
      <c r="F88" s="134"/>
      <c r="G88" s="135" t="s">
        <v>172</v>
      </c>
      <c r="H88" s="136">
        <f>H89</f>
        <v>0</v>
      </c>
    </row>
    <row r="89" spans="2:9" s="81" customFormat="1" ht="24" customHeight="1" x14ac:dyDescent="0.2">
      <c r="B89" s="140"/>
      <c r="C89" s="612"/>
      <c r="D89" s="23"/>
      <c r="E89" s="3" t="s">
        <v>0</v>
      </c>
      <c r="F89" s="77">
        <f>$G$2</f>
        <v>1.0568787500000001</v>
      </c>
      <c r="G89" s="74" t="s">
        <v>175</v>
      </c>
      <c r="H89" s="38">
        <f>SUBTOTAL(9,H90:H94)*F89</f>
        <v>0</v>
      </c>
      <c r="I89" s="605"/>
    </row>
    <row r="90" spans="2:9" s="81" customFormat="1" ht="24" customHeight="1" x14ac:dyDescent="0.2">
      <c r="B90" s="140" t="s">
        <v>187</v>
      </c>
      <c r="C90" s="612" t="str">
        <f>IF(COUNTBLANK(H90)=0,$F$6,$F$5)</f>
        <v>ð</v>
      </c>
      <c r="D90" s="32"/>
      <c r="E90" s="10" t="s">
        <v>227</v>
      </c>
      <c r="F90" s="2"/>
      <c r="G90" s="76" t="s">
        <v>174</v>
      </c>
      <c r="H90" s="41"/>
      <c r="I90" s="606"/>
    </row>
    <row r="91" spans="2:9" s="81" customFormat="1" ht="24" customHeight="1" x14ac:dyDescent="0.2">
      <c r="B91" s="140" t="s">
        <v>187</v>
      </c>
      <c r="C91" s="612" t="str">
        <f>IF(COUNTBLANK(H91)=0,$F$6,$F$5)</f>
        <v>ð</v>
      </c>
      <c r="D91" s="32"/>
      <c r="E91" s="10" t="s">
        <v>191</v>
      </c>
      <c r="F91" s="2"/>
      <c r="G91" s="76" t="s">
        <v>174</v>
      </c>
      <c r="H91" s="41"/>
      <c r="I91" s="606"/>
    </row>
    <row r="92" spans="2:9" s="81" customFormat="1" ht="24" customHeight="1" x14ac:dyDescent="0.2">
      <c r="B92" s="140" t="s">
        <v>187</v>
      </c>
      <c r="C92" s="612" t="str">
        <f t="shared" ref="C92:C93" si="12">IF(COUNTBLANK(H92)=0,$F$6,$F$5)</f>
        <v>ð</v>
      </c>
      <c r="D92" s="685"/>
      <c r="E92" s="10" t="s">
        <v>226</v>
      </c>
      <c r="F92" s="2"/>
      <c r="G92" s="76" t="s">
        <v>174</v>
      </c>
      <c r="H92" s="41"/>
      <c r="I92" s="606"/>
    </row>
    <row r="93" spans="2:9" s="81" customFormat="1" ht="21" customHeight="1" x14ac:dyDescent="0.2">
      <c r="B93" s="140" t="s">
        <v>187</v>
      </c>
      <c r="C93" s="612" t="str">
        <f t="shared" si="12"/>
        <v>ð</v>
      </c>
      <c r="D93" s="685"/>
      <c r="E93" s="10" t="s">
        <v>429</v>
      </c>
      <c r="F93" s="2"/>
      <c r="G93" s="76" t="s">
        <v>174</v>
      </c>
      <c r="H93" s="41"/>
      <c r="I93" s="605"/>
    </row>
    <row r="94" spans="2:9" ht="24" customHeight="1" thickBot="1" x14ac:dyDescent="0.25">
      <c r="B94" s="140" t="s">
        <v>187</v>
      </c>
      <c r="C94" s="612" t="str">
        <f>IF(COUNTBLANK(H94)=0,$F$6,$F$5)</f>
        <v>ð</v>
      </c>
      <c r="D94" s="33"/>
      <c r="E94" s="34" t="s">
        <v>428</v>
      </c>
      <c r="F94" s="35"/>
      <c r="G94" s="75" t="s">
        <v>174</v>
      </c>
      <c r="H94" s="39"/>
    </row>
    <row r="95" spans="2:9" s="81" customFormat="1" ht="24" customHeight="1" thickBot="1" x14ac:dyDescent="0.25">
      <c r="B95" s="140"/>
      <c r="C95" s="612"/>
      <c r="D95" s="553">
        <v>6</v>
      </c>
      <c r="E95" s="554"/>
      <c r="F95" s="555"/>
      <c r="G95" s="555"/>
      <c r="H95" s="556"/>
      <c r="I95" s="605"/>
    </row>
    <row r="96" spans="2:9" s="81" customFormat="1" ht="24" customHeight="1" x14ac:dyDescent="0.2">
      <c r="B96" s="140"/>
      <c r="C96" s="612"/>
      <c r="D96" s="132" t="str">
        <f>ROMAN(D95)</f>
        <v>VI</v>
      </c>
      <c r="E96" s="133" t="s">
        <v>1</v>
      </c>
      <c r="F96" s="134"/>
      <c r="G96" s="135" t="s">
        <v>172</v>
      </c>
      <c r="H96" s="136">
        <f>H97</f>
        <v>0</v>
      </c>
      <c r="I96" s="606"/>
    </row>
    <row r="97" spans="2:9" s="81" customFormat="1" ht="21" customHeight="1" x14ac:dyDescent="0.2">
      <c r="B97" s="140"/>
      <c r="C97" s="612"/>
      <c r="D97" s="23"/>
      <c r="E97" s="3"/>
      <c r="F97" s="77">
        <f>$G$2</f>
        <v>1.0568787500000001</v>
      </c>
      <c r="G97" s="74" t="s">
        <v>175</v>
      </c>
      <c r="H97" s="38">
        <f>H98*F97</f>
        <v>0</v>
      </c>
      <c r="I97" s="605"/>
    </row>
    <row r="98" spans="2:9" s="81" customFormat="1" ht="24" customHeight="1" thickBot="1" x14ac:dyDescent="0.25">
      <c r="B98" s="140" t="s">
        <v>187</v>
      </c>
      <c r="C98" s="612" t="str">
        <f>IF(COUNTBLANK(H98)=0,$F$6,$F$5)</f>
        <v>ð</v>
      </c>
      <c r="D98" s="36"/>
      <c r="E98" s="73" t="s">
        <v>2</v>
      </c>
      <c r="F98" s="31"/>
      <c r="G98" s="75" t="s">
        <v>174</v>
      </c>
      <c r="H98" s="39"/>
      <c r="I98" s="605"/>
    </row>
    <row r="99" spans="2:9" s="81" customFormat="1" ht="24" customHeight="1" thickBot="1" x14ac:dyDescent="0.25">
      <c r="B99" s="140"/>
      <c r="C99" s="612"/>
      <c r="D99" s="16">
        <v>7</v>
      </c>
      <c r="E99" s="17"/>
      <c r="F99" s="18"/>
      <c r="G99" s="18"/>
      <c r="H99" s="7"/>
      <c r="I99" s="605"/>
    </row>
    <row r="100" spans="2:9" s="542" customFormat="1" ht="21.75" customHeight="1" x14ac:dyDescent="0.2">
      <c r="B100" s="143"/>
      <c r="C100" s="612"/>
      <c r="D100" s="485" t="str">
        <f>ROMAN(D99)</f>
        <v>VII</v>
      </c>
      <c r="E100" s="486" t="s">
        <v>53</v>
      </c>
      <c r="F100" s="487"/>
      <c r="G100" s="42" t="s">
        <v>172</v>
      </c>
      <c r="H100" s="37">
        <f>H101</f>
        <v>0</v>
      </c>
      <c r="I100" s="605"/>
    </row>
    <row r="101" spans="2:9" ht="21.75" customHeight="1" thickBot="1" x14ac:dyDescent="0.3">
      <c r="B101" s="143"/>
      <c r="C101" s="612"/>
      <c r="D101" s="27"/>
      <c r="E101" s="483" t="s">
        <v>56</v>
      </c>
      <c r="F101" s="484"/>
      <c r="G101" s="28"/>
      <c r="H101" s="40">
        <f>(H81+H84+H88+H96)*H10</f>
        <v>0</v>
      </c>
    </row>
    <row r="102" spans="2:9" ht="21.75" customHeight="1" x14ac:dyDescent="0.2">
      <c r="C102" s="612"/>
      <c r="D102" s="547"/>
      <c r="E102" s="618"/>
      <c r="F102" s="542"/>
      <c r="G102" s="619"/>
      <c r="H102" s="617"/>
    </row>
    <row r="103" spans="2:9" ht="21.75" customHeight="1" x14ac:dyDescent="0.2">
      <c r="D103" s="547"/>
      <c r="E103" s="618"/>
      <c r="F103" s="542"/>
      <c r="G103" s="619"/>
      <c r="H103" s="617"/>
    </row>
    <row r="104" spans="2:9" ht="21.75" customHeight="1" x14ac:dyDescent="0.2">
      <c r="D104" s="547"/>
      <c r="E104" s="618"/>
      <c r="F104" s="542"/>
      <c r="G104" s="619"/>
      <c r="H104" s="617"/>
    </row>
    <row r="105" spans="2:9" ht="21.75" customHeight="1" x14ac:dyDescent="0.2">
      <c r="D105" s="547"/>
      <c r="E105" s="618"/>
      <c r="F105" s="542"/>
      <c r="G105" s="619"/>
      <c r="H105" s="617"/>
    </row>
    <row r="106" spans="2:9" ht="21.75" customHeight="1" x14ac:dyDescent="0.2">
      <c r="D106" s="547"/>
      <c r="E106" s="618"/>
      <c r="F106" s="542"/>
      <c r="G106" s="619"/>
      <c r="H106" s="617"/>
    </row>
  </sheetData>
  <sheetProtection formatColumns="0" formatRows="0" selectLockedCells="1" sort="0" autoFilter="0"/>
  <mergeCells count="5">
    <mergeCell ref="D23:H23"/>
    <mergeCell ref="E24:H24"/>
    <mergeCell ref="E25:H25"/>
    <mergeCell ref="F29:G29"/>
    <mergeCell ref="G31:H31"/>
  </mergeCells>
  <conditionalFormatting sqref="D21:H21 H19 B19">
    <cfRule type="expression" dxfId="2" priority="5">
      <formula>$D$21=$H$11</formula>
    </cfRule>
  </conditionalFormatting>
  <conditionalFormatting sqref="D22:H87 D18:G20 H18 H20 D17:H17">
    <cfRule type="expression" dxfId="1" priority="4">
      <formula>$H$12=1</formula>
    </cfRule>
  </conditionalFormatting>
  <conditionalFormatting sqref="D88:H101">
    <cfRule type="expression" dxfId="0" priority="2">
      <formula>$H$12=1</formula>
    </cfRule>
  </conditionalFormatting>
  <dataValidations disablePrompts="1" count="12">
    <dataValidation type="list" showInputMessage="1" showErrorMessage="1" sqref="E70:E71">
      <formula1>Decontamination_D</formula1>
    </dataValidation>
    <dataValidation type="list" showInputMessage="1" showErrorMessage="1" error="Cette cellule ne peux contenir qu'un des éléments figurant dans la liste déroulante._x000a__x000a_Utiliser les lignes ci-dessous pour les autres types de construction._x000a_" sqref="E59:E60">
      <formula1>AutreConstruction</formula1>
    </dataValidation>
    <dataValidation type="list" allowBlank="1" showInputMessage="1" showErrorMessage="1" sqref="E73">
      <formula1>DemolitionF2010</formula1>
    </dataValidation>
    <dataValidation type="list" allowBlank="1" showInputMessage="1" showErrorMessage="1" sqref="E68:E69">
      <formula1>Stationnement_D</formula1>
    </dataValidation>
    <dataValidation type="list" allowBlank="1" showInputMessage="1" showErrorMessage="1" sqref="E67">
      <formula1>AmenagementExt_D</formula1>
    </dataValidation>
    <dataValidation type="list" allowBlank="1" showInputMessage="1" showErrorMessage="1" sqref="E74">
      <formula1>DemolitionF2020</formula1>
    </dataValidation>
    <dataValidation type="list" showInputMessage="1" showErrorMessage="1" sqref="E36:E41">
      <formula1>Mission_D</formula1>
    </dataValidation>
    <dataValidation type="list" allowBlank="1" showInputMessage="1" showErrorMessage="1" sqref="H20">
      <formula1>Disparite_D</formula1>
    </dataValidation>
    <dataValidation type="list" showInputMessage="1" showErrorMessage="1" sqref="E43:E57">
      <formula1>UniteFonctionnelle_D</formula1>
    </dataValidation>
    <dataValidation type="list" allowBlank="1" sqref="H18">
      <formula1>$H$1:$H$2</formula1>
    </dataValidation>
    <dataValidation errorStyle="warning" allowBlank="1" showErrorMessage="1" sqref="D79 D86 D35:D75"/>
    <dataValidation allowBlank="1" sqref="G9 H8:H9 G4 G6:G7 H19 D31 D26 H5:H6 D24:E25 D22 E29:F29"/>
  </dataValidations>
  <printOptions horizontalCentered="1"/>
  <pageMargins left="0.70866141732283472" right="0.70866141732283472" top="1.0629921259842521" bottom="0.55118110236220474" header="0.31496062992125984" footer="0.19685039370078741"/>
  <pageSetup paperSize="135" scale="64" fitToHeight="0" orientation="portrait" r:id="rId1"/>
  <headerFooter alignWithMargins="0">
    <oddHeader>&amp;C&amp;22Estimation des coûts à l'étape AVANT PROJET</oddHeader>
    <oddFooter xml:space="preserve">&amp;C&amp;F  &amp;P
</oddFooter>
  </headerFooter>
  <rowBreaks count="1" manualBreakCount="1">
    <brk id="65" min="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21</vt:i4>
      </vt:variant>
    </vt:vector>
  </HeadingPairs>
  <TitlesOfParts>
    <vt:vector size="27" baseType="lpstr">
      <vt:lpstr>Formulaire_Estimation</vt:lpstr>
      <vt:lpstr>Liste</vt:lpstr>
      <vt:lpstr>Disparité régionale</vt:lpstr>
      <vt:lpstr>EXEMPLE</vt:lpstr>
      <vt:lpstr>CaptureEcran</vt:lpstr>
      <vt:lpstr>CaptureEcranGuide</vt:lpstr>
      <vt:lpstr>AmenagementExt_D</vt:lpstr>
      <vt:lpstr>AutreConstruction</vt:lpstr>
      <vt:lpstr>Buanderie_D</vt:lpstr>
      <vt:lpstr>Chaufferie_D</vt:lpstr>
      <vt:lpstr>Decontamination_D</vt:lpstr>
      <vt:lpstr>Demolition_D</vt:lpstr>
      <vt:lpstr>DemolitionF2010</vt:lpstr>
      <vt:lpstr>DemolitionF2020</vt:lpstr>
      <vt:lpstr>Disparite_D</vt:lpstr>
      <vt:lpstr>Disparite_T</vt:lpstr>
      <vt:lpstr>CaptureEcran!Impression_des_titres</vt:lpstr>
      <vt:lpstr>CaptureEcranGuide!Impression_des_titres</vt:lpstr>
      <vt:lpstr>EXEMPLE!Impression_des_titres</vt:lpstr>
      <vt:lpstr>Formulaire_Estimation!Impression_des_titres</vt:lpstr>
      <vt:lpstr>Mission_D</vt:lpstr>
      <vt:lpstr>Stationnement_D</vt:lpstr>
      <vt:lpstr>UniteFonctionnelle_D</vt:lpstr>
      <vt:lpstr>CaptureEcran!Zone_d_impression</vt:lpstr>
      <vt:lpstr>CaptureEcranGuide!Zone_d_impression</vt:lpstr>
      <vt:lpstr>EXEMPLE!Zone_d_impression</vt:lpstr>
      <vt:lpstr>Formulaire_Estimation!Zone_d_impression</vt:lpstr>
    </vt:vector>
  </TitlesOfParts>
  <Company>chq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Marc-Olivier Drouin</dc:creator>
  <cp:lastModifiedBy>Maurice Labbé</cp:lastModifiedBy>
  <cp:lastPrinted>2015-11-16T19:12:43Z</cp:lastPrinted>
  <dcterms:created xsi:type="dcterms:W3CDTF">2013-10-24T14:25:58Z</dcterms:created>
  <dcterms:modified xsi:type="dcterms:W3CDTF">2018-11-27T19:01:15Z</dcterms:modified>
</cp:coreProperties>
</file>